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Data\amaa\Рабочий стол\Приказы\Приказ 2\"/>
    </mc:Choice>
  </mc:AlternateContent>
  <bookViews>
    <workbookView xWindow="0" yWindow="0" windowWidth="15825" windowHeight="7560"/>
  </bookViews>
  <sheets>
    <sheet name="Таблица3" sheetId="1" r:id="rId1"/>
  </sheets>
  <definedNames>
    <definedName name="_xlnm._FilterDatabase" localSheetId="0" hidden="1">Таблица3!$A$11:$P$369</definedName>
    <definedName name="_xlnm.Print_Area" localSheetId="0">Таблица3!$A$1:$P$369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7" i="1" l="1"/>
  <c r="L282" i="1"/>
  <c r="L349" i="1"/>
  <c r="L261" i="1"/>
  <c r="L48" i="1"/>
  <c r="H351" i="1" l="1"/>
  <c r="H305" i="1" l="1"/>
  <c r="H284" i="1"/>
  <c r="H255" i="1"/>
  <c r="H247" i="1"/>
  <c r="H237" i="1"/>
  <c r="H238" i="1"/>
  <c r="H239" i="1"/>
  <c r="H220" i="1"/>
  <c r="H221" i="1"/>
  <c r="H223" i="1"/>
  <c r="H210" i="1"/>
  <c r="H208" i="1"/>
  <c r="H211" i="1"/>
  <c r="H212" i="1"/>
  <c r="H213" i="1"/>
  <c r="H201" i="1"/>
  <c r="H206" i="1"/>
  <c r="H195" i="1"/>
  <c r="H196" i="1"/>
  <c r="H185" i="1"/>
  <c r="H188" i="1"/>
  <c r="H177" i="1"/>
  <c r="H178" i="1"/>
  <c r="H183" i="1"/>
  <c r="H179" i="1"/>
  <c r="H180" i="1"/>
  <c r="H167" i="1"/>
  <c r="H168" i="1"/>
  <c r="H170" i="1"/>
  <c r="H172" i="1"/>
  <c r="H156" i="1"/>
  <c r="H154" i="1"/>
  <c r="H157" i="1"/>
  <c r="H158" i="1"/>
  <c r="H159" i="1"/>
  <c r="H161" i="1"/>
  <c r="H151" i="1"/>
  <c r="H146" i="1"/>
  <c r="H147" i="1"/>
  <c r="H148" i="1"/>
  <c r="H149" i="1"/>
  <c r="H131" i="1"/>
  <c r="H122" i="1"/>
  <c r="H120" i="1"/>
  <c r="H123" i="1"/>
  <c r="H112" i="1"/>
  <c r="H115" i="1"/>
  <c r="H105" i="1"/>
  <c r="H104" i="1"/>
  <c r="H106" i="1"/>
  <c r="H107" i="1"/>
  <c r="H99" i="1"/>
  <c r="H96" i="1"/>
  <c r="H88" i="1"/>
  <c r="H91" i="1"/>
  <c r="H72" i="1"/>
  <c r="H64" i="1"/>
  <c r="H56" i="1"/>
  <c r="H49" i="1"/>
  <c r="H51" i="1"/>
  <c r="H50" i="1"/>
  <c r="H38" i="1"/>
  <c r="H40" i="1"/>
  <c r="H41" i="1"/>
  <c r="H30" i="1"/>
  <c r="H32" i="1"/>
  <c r="H33" i="1"/>
  <c r="H22" i="1"/>
  <c r="H24" i="1"/>
  <c r="H25" i="1"/>
  <c r="H17" i="1"/>
  <c r="H16" i="1"/>
  <c r="H48" i="1" l="1"/>
  <c r="L212" i="1" l="1"/>
  <c r="L179" i="1"/>
  <c r="M158" i="1"/>
  <c r="J146" i="1" l="1"/>
  <c r="K146" i="1"/>
  <c r="N146" i="1"/>
  <c r="I146" i="1"/>
  <c r="J148" i="1"/>
  <c r="K148" i="1"/>
  <c r="L148" i="1"/>
  <c r="M148" i="1"/>
  <c r="N148" i="1"/>
  <c r="I148" i="1"/>
  <c r="I48" i="1"/>
  <c r="J51" i="1" l="1"/>
  <c r="K51" i="1"/>
  <c r="L51" i="1"/>
  <c r="M51" i="1"/>
  <c r="N51" i="1"/>
  <c r="I51" i="1"/>
  <c r="J50" i="1"/>
  <c r="K50" i="1"/>
  <c r="L50" i="1"/>
  <c r="M50" i="1"/>
  <c r="N50" i="1"/>
  <c r="I50" i="1"/>
  <c r="H135" i="1"/>
  <c r="N130" i="1"/>
  <c r="M130" i="1"/>
  <c r="L130" i="1"/>
  <c r="K130" i="1"/>
  <c r="J130" i="1"/>
  <c r="I130" i="1"/>
  <c r="H127" i="1"/>
  <c r="N122" i="1"/>
  <c r="M122" i="1"/>
  <c r="L122" i="1"/>
  <c r="K122" i="1"/>
  <c r="J122" i="1"/>
  <c r="I122" i="1"/>
  <c r="H121" i="1" l="1"/>
  <c r="H130" i="1"/>
  <c r="H129" i="1" s="1"/>
  <c r="H119" i="1" l="1"/>
  <c r="N114" i="1"/>
  <c r="M114" i="1"/>
  <c r="L114" i="1"/>
  <c r="K114" i="1"/>
  <c r="J114" i="1"/>
  <c r="I114" i="1"/>
  <c r="H114" i="1" l="1"/>
  <c r="H113" i="1" s="1"/>
  <c r="J147" i="1" l="1"/>
  <c r="K147" i="1"/>
  <c r="I147" i="1"/>
  <c r="J149" i="1"/>
  <c r="K149" i="1"/>
  <c r="I149" i="1"/>
  <c r="I167" i="1" l="1"/>
  <c r="N239" i="1"/>
  <c r="N238" i="1"/>
  <c r="N147" i="1" s="1"/>
  <c r="M239" i="1"/>
  <c r="L238" i="1"/>
  <c r="M218" i="1"/>
  <c r="L218" i="1"/>
  <c r="M147" i="1"/>
  <c r="M146" i="1" s="1"/>
  <c r="N213" i="1"/>
  <c r="M213" i="1"/>
  <c r="L213" i="1"/>
  <c r="J187" i="1"/>
  <c r="K187" i="1"/>
  <c r="L187" i="1"/>
  <c r="M187" i="1"/>
  <c r="N187" i="1"/>
  <c r="I187" i="1"/>
  <c r="N180" i="1"/>
  <c r="M180" i="1"/>
  <c r="L180" i="1"/>
  <c r="L175" i="1"/>
  <c r="N175" i="1"/>
  <c r="M175" i="1"/>
  <c r="M170" i="1"/>
  <c r="L168" i="1"/>
  <c r="I156" i="1"/>
  <c r="J156" i="1"/>
  <c r="K156" i="1"/>
  <c r="M156" i="1"/>
  <c r="N156" i="1"/>
  <c r="I157" i="1"/>
  <c r="J157" i="1"/>
  <c r="K157" i="1"/>
  <c r="L157" i="1"/>
  <c r="M157" i="1"/>
  <c r="N157" i="1"/>
  <c r="L149" i="1" l="1"/>
  <c r="L147" i="1"/>
  <c r="L146" i="1" s="1"/>
  <c r="M149" i="1"/>
  <c r="N149" i="1"/>
  <c r="L161" i="1"/>
  <c r="L156" i="1" s="1"/>
  <c r="M316" i="1" l="1"/>
  <c r="M314" i="1"/>
  <c r="I316" i="1" l="1"/>
  <c r="J316" i="1"/>
  <c r="K316" i="1"/>
  <c r="L316" i="1"/>
  <c r="N316" i="1"/>
  <c r="I314" i="1"/>
  <c r="J314" i="1"/>
  <c r="K314" i="1"/>
  <c r="L314" i="1"/>
  <c r="N314" i="1"/>
  <c r="I293" i="1"/>
  <c r="I292" i="1"/>
  <c r="J292" i="1"/>
  <c r="K292" i="1"/>
  <c r="L292" i="1"/>
  <c r="N292" i="1"/>
  <c r="N294" i="1"/>
  <c r="L294" i="1"/>
  <c r="K294" i="1"/>
  <c r="J294" i="1"/>
  <c r="I294" i="1"/>
  <c r="H294" i="1" l="1"/>
  <c r="M178" i="1"/>
  <c r="N178" i="1"/>
  <c r="H175" i="1"/>
  <c r="M237" i="1" l="1"/>
  <c r="N237" i="1"/>
  <c r="L237" i="1"/>
  <c r="M167" i="1" l="1"/>
  <c r="M166" i="1" s="1"/>
  <c r="N167" i="1"/>
  <c r="N166" i="1" s="1"/>
  <c r="I166" i="1"/>
  <c r="J167" i="1"/>
  <c r="J166" i="1" s="1"/>
  <c r="K167" i="1"/>
  <c r="K166" i="1" s="1"/>
  <c r="L167" i="1"/>
  <c r="L166" i="1" s="1"/>
  <c r="H169" i="1"/>
  <c r="M32" i="1" l="1"/>
  <c r="N32" i="1"/>
  <c r="N228" i="1" l="1"/>
  <c r="J293" i="1" l="1"/>
  <c r="K293" i="1"/>
  <c r="L293" i="1"/>
  <c r="M293" i="1"/>
  <c r="N293" i="1"/>
  <c r="K203" i="1" l="1"/>
  <c r="J317" i="1" l="1"/>
  <c r="K317" i="1"/>
  <c r="L317" i="1"/>
  <c r="M317" i="1"/>
  <c r="N317" i="1"/>
  <c r="H316" i="1" l="1"/>
  <c r="M40" i="1" l="1"/>
  <c r="N40" i="1"/>
  <c r="J17" i="1"/>
  <c r="K17" i="1"/>
  <c r="L17" i="1"/>
  <c r="M17" i="1"/>
  <c r="N17" i="1"/>
  <c r="I17" i="1"/>
  <c r="K32" i="1" l="1"/>
  <c r="J211" i="1" l="1"/>
  <c r="K211" i="1"/>
  <c r="L211" i="1"/>
  <c r="M211" i="1"/>
  <c r="N211" i="1"/>
  <c r="I211" i="1"/>
  <c r="J178" i="1"/>
  <c r="K178" i="1"/>
  <c r="L178" i="1"/>
  <c r="I178" i="1"/>
  <c r="L295" i="1" l="1"/>
  <c r="K295" i="1"/>
  <c r="J295" i="1"/>
  <c r="I295" i="1"/>
  <c r="J318" i="1"/>
  <c r="K318" i="1"/>
  <c r="L318" i="1"/>
  <c r="M318" i="1"/>
  <c r="N318" i="1"/>
  <c r="I318" i="1"/>
  <c r="I317" i="1"/>
  <c r="J315" i="1"/>
  <c r="K315" i="1"/>
  <c r="L315" i="1"/>
  <c r="M315" i="1"/>
  <c r="N315" i="1"/>
  <c r="I315" i="1"/>
  <c r="I228" i="1" l="1"/>
  <c r="J228" i="1"/>
  <c r="K228" i="1"/>
  <c r="L228" i="1"/>
  <c r="M228" i="1"/>
  <c r="I220" i="1"/>
  <c r="K220" i="1"/>
  <c r="M220" i="1"/>
  <c r="N220" i="1"/>
  <c r="I210" i="1"/>
  <c r="J210" i="1"/>
  <c r="K210" i="1"/>
  <c r="M210" i="1"/>
  <c r="N210" i="1"/>
  <c r="I203" i="1"/>
  <c r="J203" i="1"/>
  <c r="L203" i="1"/>
  <c r="H203" i="1" s="1"/>
  <c r="M203" i="1"/>
  <c r="N203" i="1"/>
  <c r="I195" i="1"/>
  <c r="J195" i="1"/>
  <c r="K195" i="1"/>
  <c r="L195" i="1"/>
  <c r="M195" i="1"/>
  <c r="N195" i="1"/>
  <c r="I177" i="1"/>
  <c r="J177" i="1"/>
  <c r="K177" i="1"/>
  <c r="L177" i="1"/>
  <c r="M177" i="1"/>
  <c r="N177" i="1"/>
  <c r="L210" i="1" l="1"/>
  <c r="J254" i="1" l="1"/>
  <c r="K254" i="1"/>
  <c r="L254" i="1"/>
  <c r="I254" i="1"/>
  <c r="L106" i="1" l="1"/>
  <c r="K106" i="1"/>
  <c r="J106" i="1"/>
  <c r="I106" i="1"/>
  <c r="L98" i="1"/>
  <c r="K98" i="1"/>
  <c r="J98" i="1"/>
  <c r="I98" i="1"/>
  <c r="L90" i="1"/>
  <c r="K90" i="1"/>
  <c r="J90" i="1"/>
  <c r="I90" i="1"/>
  <c r="L82" i="1"/>
  <c r="K82" i="1"/>
  <c r="J82" i="1"/>
  <c r="I82" i="1"/>
  <c r="L74" i="1"/>
  <c r="K74" i="1"/>
  <c r="J74" i="1"/>
  <c r="I74" i="1"/>
  <c r="L61" i="1"/>
  <c r="K61" i="1" s="1"/>
  <c r="J61" i="1" s="1"/>
  <c r="I61" i="1" s="1"/>
  <c r="H243" i="1" l="1"/>
  <c r="H234" i="1"/>
  <c r="H233" i="1"/>
  <c r="H232" i="1"/>
  <c r="H231" i="1"/>
  <c r="H230" i="1"/>
  <c r="H229" i="1"/>
  <c r="N227" i="1"/>
  <c r="M227" i="1"/>
  <c r="H226" i="1"/>
  <c r="H225" i="1"/>
  <c r="H224" i="1"/>
  <c r="H222" i="1"/>
  <c r="N219" i="1"/>
  <c r="M219" i="1"/>
  <c r="H218" i="1"/>
  <c r="H217" i="1"/>
  <c r="H216" i="1"/>
  <c r="H215" i="1"/>
  <c r="H214" i="1"/>
  <c r="N209" i="1"/>
  <c r="M209" i="1"/>
  <c r="H207" i="1"/>
  <c r="H205" i="1"/>
  <c r="H204" i="1"/>
  <c r="N202" i="1"/>
  <c r="M202" i="1"/>
  <c r="H200" i="1"/>
  <c r="H199" i="1"/>
  <c r="H198" i="1"/>
  <c r="H197" i="1"/>
  <c r="H193" i="1"/>
  <c r="H192" i="1"/>
  <c r="H191" i="1"/>
  <c r="H190" i="1"/>
  <c r="H189" i="1"/>
  <c r="N186" i="1"/>
  <c r="M186" i="1"/>
  <c r="H184" i="1"/>
  <c r="H182" i="1"/>
  <c r="H181" i="1"/>
  <c r="M176" i="1"/>
  <c r="H174" i="1"/>
  <c r="H173" i="1"/>
  <c r="H171" i="1"/>
  <c r="H164" i="1"/>
  <c r="H163" i="1"/>
  <c r="H162" i="1"/>
  <c r="H160" i="1"/>
  <c r="N155" i="1"/>
  <c r="M155" i="1"/>
  <c r="H153" i="1"/>
  <c r="N150" i="1"/>
  <c r="H187" i="1" l="1"/>
  <c r="H186" i="1" s="1"/>
  <c r="H155" i="1"/>
  <c r="H166" i="1"/>
  <c r="H202" i="1"/>
  <c r="J220" i="1"/>
  <c r="H228" i="1"/>
  <c r="H227" i="1" s="1"/>
  <c r="H209" i="1"/>
  <c r="M150" i="1"/>
  <c r="N176" i="1"/>
  <c r="H176" i="1"/>
  <c r="L150" i="1" l="1"/>
  <c r="K150" i="1" l="1"/>
  <c r="J150" i="1" l="1"/>
  <c r="I150" i="1" l="1"/>
  <c r="H150" i="1" l="1"/>
  <c r="H75" i="1"/>
  <c r="H87" i="1" l="1"/>
  <c r="H83" i="1"/>
  <c r="N82" i="1"/>
  <c r="M82" i="1"/>
  <c r="M81" i="1" l="1"/>
  <c r="H82" i="1"/>
  <c r="H81" i="1" s="1"/>
  <c r="N81" i="1"/>
  <c r="H95" i="1" l="1"/>
  <c r="N90" i="1"/>
  <c r="N89" i="1" s="1"/>
  <c r="M90" i="1"/>
  <c r="M89" i="1" s="1"/>
  <c r="H111" i="1"/>
  <c r="N106" i="1"/>
  <c r="N105" i="1" s="1"/>
  <c r="M106" i="1"/>
  <c r="M105" i="1" s="1"/>
  <c r="H103" i="1"/>
  <c r="N98" i="1"/>
  <c r="M98" i="1"/>
  <c r="H98" i="1" l="1"/>
  <c r="H97" i="1" s="1"/>
  <c r="H90" i="1"/>
  <c r="H89" i="1" s="1"/>
  <c r="H29" i="1" l="1"/>
  <c r="N28" i="1"/>
  <c r="M28" i="1" s="1"/>
  <c r="L28" i="1" s="1"/>
  <c r="K28" i="1" s="1"/>
  <c r="J28" i="1" s="1"/>
  <c r="I28" i="1" s="1"/>
  <c r="H28" i="1" s="1"/>
  <c r="N27" i="1"/>
  <c r="M27" i="1" s="1"/>
  <c r="L27" i="1" s="1"/>
  <c r="K27" i="1" s="1"/>
  <c r="J27" i="1" s="1"/>
  <c r="I27" i="1" s="1"/>
  <c r="H27" i="1" s="1"/>
  <c r="N26" i="1"/>
  <c r="M26" i="1" s="1"/>
  <c r="N24" i="1" l="1"/>
  <c r="N23" i="1" s="1"/>
  <c r="M24" i="1"/>
  <c r="M23" i="1" s="1"/>
  <c r="L26" i="1"/>
  <c r="H45" i="1"/>
  <c r="N39" i="1"/>
  <c r="M39" i="1"/>
  <c r="L24" i="1" l="1"/>
  <c r="K26" i="1"/>
  <c r="H39" i="1"/>
  <c r="L40" i="1"/>
  <c r="K24" i="1" l="1"/>
  <c r="J26" i="1"/>
  <c r="I26" i="1" l="1"/>
  <c r="J24" i="1"/>
  <c r="I24" i="1" l="1"/>
  <c r="H23" i="1" s="1"/>
  <c r="H26" i="1"/>
  <c r="N265" i="1"/>
  <c r="M265" i="1"/>
  <c r="N55" i="1" l="1"/>
  <c r="M55" i="1" s="1"/>
  <c r="L55" i="1" s="1"/>
  <c r="K55" i="1" s="1"/>
  <c r="J55" i="1" s="1"/>
  <c r="I55" i="1" s="1"/>
  <c r="H55" i="1" s="1"/>
  <c r="N57" i="1"/>
  <c r="M57" i="1" s="1"/>
  <c r="N62" i="1"/>
  <c r="M62" i="1" s="1"/>
  <c r="L62" i="1" s="1"/>
  <c r="K62" i="1" s="1"/>
  <c r="J62" i="1" s="1"/>
  <c r="I62" i="1" s="1"/>
  <c r="N60" i="1"/>
  <c r="M60" i="1" s="1"/>
  <c r="L60" i="1" s="1"/>
  <c r="K60" i="1" s="1"/>
  <c r="J60" i="1" s="1"/>
  <c r="I60" i="1" s="1"/>
  <c r="N59" i="1"/>
  <c r="N58" i="1"/>
  <c r="M58" i="1" s="1"/>
  <c r="L58" i="1" s="1"/>
  <c r="K58" i="1" s="1"/>
  <c r="J58" i="1" s="1"/>
  <c r="I58" i="1" s="1"/>
  <c r="H79" i="1"/>
  <c r="M59" i="1" l="1"/>
  <c r="L59" i="1" s="1"/>
  <c r="K59" i="1" s="1"/>
  <c r="J59" i="1" s="1"/>
  <c r="I59" i="1" s="1"/>
  <c r="N49" i="1"/>
  <c r="N48" i="1" s="1"/>
  <c r="N137" i="1" s="1"/>
  <c r="M49" i="1" l="1"/>
  <c r="M48" i="1" s="1"/>
  <c r="M137" i="1" s="1"/>
  <c r="J299" i="1"/>
  <c r="K299" i="1"/>
  <c r="L299" i="1"/>
  <c r="H296" i="1"/>
  <c r="H297" i="1"/>
  <c r="H303" i="1"/>
  <c r="H302" i="1"/>
  <c r="H301" i="1"/>
  <c r="H300" i="1"/>
  <c r="N299" i="1"/>
  <c r="M299" i="1"/>
  <c r="I299" i="1"/>
  <c r="H299" i="1" l="1"/>
  <c r="H293" i="1"/>
  <c r="H259" i="1"/>
  <c r="N254" i="1"/>
  <c r="M254" i="1"/>
  <c r="M253" i="1" s="1"/>
  <c r="H251" i="1"/>
  <c r="H250" i="1"/>
  <c r="H249" i="1"/>
  <c r="H248" i="1"/>
  <c r="N247" i="1"/>
  <c r="N261" i="1" s="1"/>
  <c r="M247" i="1"/>
  <c r="M261" i="1" s="1"/>
  <c r="L247" i="1"/>
  <c r="K247" i="1"/>
  <c r="K261" i="1" s="1"/>
  <c r="J247" i="1"/>
  <c r="J261" i="1" s="1"/>
  <c r="I247" i="1"/>
  <c r="I261" i="1" s="1"/>
  <c r="L136" i="1" l="1"/>
  <c r="H136" i="1" s="1"/>
  <c r="H137" i="1"/>
  <c r="N246" i="1"/>
  <c r="K246" i="1"/>
  <c r="L246" i="1"/>
  <c r="I246" i="1"/>
  <c r="M246" i="1"/>
  <c r="K49" i="1"/>
  <c r="K48" i="1" s="1"/>
  <c r="K137" i="1" s="1"/>
  <c r="H254" i="1"/>
  <c r="H253" i="1" s="1"/>
  <c r="H261" i="1"/>
  <c r="J246" i="1"/>
  <c r="H246" i="1" l="1"/>
  <c r="I49" i="1"/>
  <c r="I137" i="1" s="1"/>
  <c r="J49" i="1"/>
  <c r="J48" i="1" s="1"/>
  <c r="J137" i="1" s="1"/>
  <c r="H71" i="1" l="1"/>
  <c r="H141" i="1" l="1"/>
  <c r="H353" i="1"/>
  <c r="H347" i="1"/>
  <c r="H341" i="1"/>
  <c r="H335" i="1"/>
  <c r="H312" i="1"/>
  <c r="H318" i="1"/>
  <c r="H304" i="1" l="1"/>
  <c r="H286" i="1" l="1"/>
  <c r="H280" i="1"/>
  <c r="H265" i="1"/>
  <c r="H63" i="1" l="1"/>
  <c r="H37" i="1"/>
  <c r="H327" i="1"/>
  <c r="H274" i="1"/>
  <c r="H21" i="1"/>
  <c r="M31" i="1" l="1"/>
  <c r="L32" i="1" l="1"/>
  <c r="M295" i="1" l="1"/>
  <c r="N295" i="1"/>
  <c r="I313" i="1" l="1"/>
  <c r="M313" i="1"/>
  <c r="J313" i="1"/>
  <c r="M74" i="1"/>
  <c r="N74" i="1"/>
  <c r="H74" i="1" l="1"/>
  <c r="H309" i="1" l="1"/>
  <c r="H307" i="1"/>
  <c r="H311" i="1" l="1"/>
  <c r="H295" i="1"/>
  <c r="N313" i="1"/>
  <c r="N138" i="1"/>
  <c r="N139" i="1"/>
  <c r="M139" i="1" s="1"/>
  <c r="L139" i="1" s="1"/>
  <c r="K139" i="1" s="1"/>
  <c r="J139" i="1" s="1"/>
  <c r="I139" i="1" s="1"/>
  <c r="N140" i="1"/>
  <c r="M140" i="1" s="1"/>
  <c r="L140" i="1" s="1"/>
  <c r="K140" i="1" s="1"/>
  <c r="J140" i="1" s="1"/>
  <c r="I140" i="1" s="1"/>
  <c r="M138" i="1" l="1"/>
  <c r="N136" i="1"/>
  <c r="N262" i="1"/>
  <c r="K291" i="1"/>
  <c r="L138" i="1" l="1"/>
  <c r="M136" i="1"/>
  <c r="M262" i="1"/>
  <c r="H310" i="1"/>
  <c r="H308" i="1"/>
  <c r="H292" i="1"/>
  <c r="K138" i="1" l="1"/>
  <c r="L262" i="1"/>
  <c r="J138" i="1" l="1"/>
  <c r="K136" i="1"/>
  <c r="K262" i="1"/>
  <c r="I138" i="1" l="1"/>
  <c r="I136" i="1" s="1"/>
  <c r="J136" i="1"/>
  <c r="J262" i="1"/>
  <c r="I262" i="1"/>
  <c r="N31" i="1" l="1"/>
  <c r="H31" i="1" l="1"/>
  <c r="K16" i="1" l="1"/>
  <c r="K313" i="1" l="1"/>
  <c r="L313" i="1"/>
  <c r="N291" i="1"/>
  <c r="H314" i="1"/>
  <c r="H315" i="1"/>
  <c r="L291" i="1"/>
  <c r="H138" i="1"/>
  <c r="H139" i="1"/>
  <c r="H140" i="1"/>
  <c r="H18" i="1"/>
  <c r="H19" i="1"/>
  <c r="H20" i="1"/>
  <c r="L16" i="1"/>
  <c r="M16" i="1"/>
  <c r="N16" i="1"/>
  <c r="J16" i="1"/>
  <c r="I16" i="1"/>
  <c r="H313" i="1" l="1"/>
  <c r="M291" i="1"/>
  <c r="J291" i="1"/>
  <c r="I291" i="1"/>
  <c r="H317" i="1"/>
  <c r="H262" i="1"/>
  <c r="H291" i="1" l="1"/>
  <c r="L220" i="1" l="1"/>
  <c r="H219" i="1"/>
  <c r="N152" i="1"/>
  <c r="N264" i="1" s="1"/>
  <c r="N240" i="1"/>
  <c r="M240" i="1" s="1"/>
  <c r="N241" i="1"/>
  <c r="N151" i="1" s="1"/>
  <c r="N242" i="1"/>
  <c r="M242" i="1" s="1"/>
  <c r="L268" i="1"/>
  <c r="K268" i="1" s="1"/>
  <c r="J268" i="1" s="1"/>
  <c r="I268" i="1" s="1"/>
  <c r="H268" i="1" s="1"/>
  <c r="M268" i="1"/>
  <c r="N268" i="1"/>
  <c r="N269" i="1"/>
  <c r="M269" i="1" s="1"/>
  <c r="L269" i="1" s="1"/>
  <c r="K269" i="1" s="1"/>
  <c r="J269" i="1" s="1"/>
  <c r="I269" i="1" s="1"/>
  <c r="H269" i="1" s="1"/>
  <c r="M270" i="1"/>
  <c r="L270" i="1" s="1"/>
  <c r="K270" i="1" s="1"/>
  <c r="J270" i="1" s="1"/>
  <c r="I270" i="1" s="1"/>
  <c r="H270" i="1" s="1"/>
  <c r="N270" i="1"/>
  <c r="M271" i="1"/>
  <c r="L271" i="1" s="1"/>
  <c r="K271" i="1" s="1"/>
  <c r="J271" i="1" s="1"/>
  <c r="I271" i="1" s="1"/>
  <c r="H271" i="1" s="1"/>
  <c r="N271" i="1"/>
  <c r="N272" i="1"/>
  <c r="M272" i="1" s="1"/>
  <c r="L272" i="1" s="1"/>
  <c r="K272" i="1" s="1"/>
  <c r="J272" i="1" s="1"/>
  <c r="I272" i="1" s="1"/>
  <c r="H272" i="1" s="1"/>
  <c r="M273" i="1"/>
  <c r="L273" i="1" s="1"/>
  <c r="K273" i="1" s="1"/>
  <c r="J273" i="1" s="1"/>
  <c r="I273" i="1" s="1"/>
  <c r="H273" i="1" s="1"/>
  <c r="N273" i="1"/>
  <c r="N275" i="1"/>
  <c r="M275" i="1" s="1"/>
  <c r="L275" i="1" s="1"/>
  <c r="K275" i="1" s="1"/>
  <c r="J275" i="1" s="1"/>
  <c r="I275" i="1" s="1"/>
  <c r="H275" i="1" s="1"/>
  <c r="N276" i="1"/>
  <c r="M276" i="1" s="1"/>
  <c r="N277" i="1"/>
  <c r="M277" i="1" s="1"/>
  <c r="N278" i="1"/>
  <c r="M278" i="1" s="1"/>
  <c r="N279" i="1"/>
  <c r="M279" i="1" s="1"/>
  <c r="N322" i="1"/>
  <c r="M322" i="1" s="1"/>
  <c r="L322" i="1" s="1"/>
  <c r="K322" i="1" s="1"/>
  <c r="J322" i="1" s="1"/>
  <c r="I322" i="1" s="1"/>
  <c r="H322" i="1" s="1"/>
  <c r="M323" i="1"/>
  <c r="M343" i="1" s="1"/>
  <c r="N323" i="1"/>
  <c r="N324" i="1"/>
  <c r="M324" i="1" s="1"/>
  <c r="N325" i="1"/>
  <c r="M325" i="1" s="1"/>
  <c r="N326" i="1"/>
  <c r="M326" i="1" s="1"/>
  <c r="N330" i="1"/>
  <c r="M330" i="1" s="1"/>
  <c r="L330" i="1" s="1"/>
  <c r="K330" i="1" s="1"/>
  <c r="J330" i="1" s="1"/>
  <c r="I330" i="1" s="1"/>
  <c r="H330" i="1" s="1"/>
  <c r="N331" i="1"/>
  <c r="M331" i="1" s="1"/>
  <c r="L331" i="1" s="1"/>
  <c r="K331" i="1" s="1"/>
  <c r="J331" i="1" s="1"/>
  <c r="I331" i="1" s="1"/>
  <c r="H331" i="1" s="1"/>
  <c r="M332" i="1"/>
  <c r="L332" i="1" s="1"/>
  <c r="K332" i="1" s="1"/>
  <c r="J332" i="1" s="1"/>
  <c r="I332" i="1" s="1"/>
  <c r="H332" i="1" s="1"/>
  <c r="N332" i="1"/>
  <c r="L333" i="1"/>
  <c r="K333" i="1" s="1"/>
  <c r="J333" i="1" s="1"/>
  <c r="I333" i="1" s="1"/>
  <c r="H333" i="1" s="1"/>
  <c r="M333" i="1"/>
  <c r="N333" i="1"/>
  <c r="N334" i="1"/>
  <c r="M334" i="1" s="1"/>
  <c r="L334" i="1" s="1"/>
  <c r="K334" i="1" s="1"/>
  <c r="J334" i="1" s="1"/>
  <c r="I334" i="1" s="1"/>
  <c r="H334" i="1" s="1"/>
  <c r="M336" i="1"/>
  <c r="L336" i="1" s="1"/>
  <c r="K336" i="1" s="1"/>
  <c r="J336" i="1" s="1"/>
  <c r="I336" i="1" s="1"/>
  <c r="H336" i="1" s="1"/>
  <c r="N336" i="1"/>
  <c r="N337" i="1"/>
  <c r="M337" i="1" s="1"/>
  <c r="L337" i="1" s="1"/>
  <c r="K337" i="1" s="1"/>
  <c r="J337" i="1" s="1"/>
  <c r="I337" i="1" s="1"/>
  <c r="H337" i="1" s="1"/>
  <c r="N338" i="1"/>
  <c r="M338" i="1" s="1"/>
  <c r="L338" i="1" s="1"/>
  <c r="K338" i="1" s="1"/>
  <c r="J338" i="1" s="1"/>
  <c r="I338" i="1" s="1"/>
  <c r="H338" i="1" s="1"/>
  <c r="M339" i="1"/>
  <c r="L339" i="1" s="1"/>
  <c r="K339" i="1" s="1"/>
  <c r="J339" i="1" s="1"/>
  <c r="I339" i="1" s="1"/>
  <c r="H339" i="1" s="1"/>
  <c r="N339" i="1"/>
  <c r="N340" i="1"/>
  <c r="M340" i="1" s="1"/>
  <c r="L340" i="1" s="1"/>
  <c r="K340" i="1" s="1"/>
  <c r="J340" i="1" s="1"/>
  <c r="I340" i="1" s="1"/>
  <c r="H340" i="1" s="1"/>
  <c r="N343" i="1"/>
  <c r="N344" i="1"/>
  <c r="N342" i="1" s="1"/>
  <c r="N345" i="1"/>
  <c r="N346" i="1"/>
  <c r="L278" i="1" l="1"/>
  <c r="L276" i="1"/>
  <c r="M282" i="1"/>
  <c r="L279" i="1"/>
  <c r="N263" i="1"/>
  <c r="N260" i="1" s="1"/>
  <c r="N145" i="1"/>
  <c r="L242" i="1"/>
  <c r="M152" i="1"/>
  <c r="M264" i="1" s="1"/>
  <c r="M285" i="1" s="1"/>
  <c r="M352" i="1" s="1"/>
  <c r="L277" i="1"/>
  <c r="M283" i="1"/>
  <c r="M345" i="1"/>
  <c r="L325" i="1"/>
  <c r="L324" i="1"/>
  <c r="M344" i="1"/>
  <c r="M342" i="1" s="1"/>
  <c r="L326" i="1"/>
  <c r="M346" i="1"/>
  <c r="L240" i="1"/>
  <c r="N284" i="1"/>
  <c r="N351" i="1" s="1"/>
  <c r="N282" i="1"/>
  <c r="M241" i="1"/>
  <c r="N236" i="1"/>
  <c r="L323" i="1"/>
  <c r="N285" i="1"/>
  <c r="N352" i="1" s="1"/>
  <c r="N283" i="1"/>
  <c r="N350" i="1" s="1"/>
  <c r="M151" i="1" l="1"/>
  <c r="L241" i="1"/>
  <c r="K242" i="1"/>
  <c r="L152" i="1"/>
  <c r="M236" i="1"/>
  <c r="M235" i="1" s="1"/>
  <c r="L344" i="1"/>
  <c r="K324" i="1"/>
  <c r="L236" i="1"/>
  <c r="K240" i="1"/>
  <c r="H282" i="1"/>
  <c r="K276" i="1"/>
  <c r="K277" i="1"/>
  <c r="L283" i="1"/>
  <c r="K326" i="1"/>
  <c r="L346" i="1"/>
  <c r="K279" i="1"/>
  <c r="N281" i="1"/>
  <c r="N349" i="1"/>
  <c r="N348" i="1" s="1"/>
  <c r="M349" i="1"/>
  <c r="L345" i="1"/>
  <c r="K325" i="1"/>
  <c r="L343" i="1"/>
  <c r="L342" i="1" s="1"/>
  <c r="K323" i="1"/>
  <c r="M350" i="1"/>
  <c r="K278" i="1"/>
  <c r="L264" i="1" l="1"/>
  <c r="L285" i="1" s="1"/>
  <c r="H152" i="1"/>
  <c r="J277" i="1"/>
  <c r="K283" i="1"/>
  <c r="H349" i="1"/>
  <c r="J276" i="1"/>
  <c r="K282" i="1"/>
  <c r="J279" i="1"/>
  <c r="L151" i="1"/>
  <c r="K241" i="1"/>
  <c r="K345" i="1"/>
  <c r="J325" i="1"/>
  <c r="J240" i="1"/>
  <c r="K344" i="1"/>
  <c r="J324" i="1"/>
  <c r="J278" i="1"/>
  <c r="K152" i="1"/>
  <c r="K264" i="1" s="1"/>
  <c r="K285" i="1" s="1"/>
  <c r="K352" i="1" s="1"/>
  <c r="J242" i="1"/>
  <c r="K346" i="1"/>
  <c r="J326" i="1"/>
  <c r="K343" i="1"/>
  <c r="K342" i="1" s="1"/>
  <c r="J323" i="1"/>
  <c r="L350" i="1"/>
  <c r="M263" i="1"/>
  <c r="M145" i="1"/>
  <c r="L352" i="1" l="1"/>
  <c r="H285" i="1"/>
  <c r="K151" i="1"/>
  <c r="J241" i="1"/>
  <c r="J152" i="1"/>
  <c r="J264" i="1" s="1"/>
  <c r="I242" i="1"/>
  <c r="I279" i="1"/>
  <c r="J285" i="1"/>
  <c r="J352" i="1" s="1"/>
  <c r="L263" i="1"/>
  <c r="L145" i="1"/>
  <c r="K349" i="1"/>
  <c r="I278" i="1"/>
  <c r="K236" i="1"/>
  <c r="J346" i="1"/>
  <c r="I326" i="1"/>
  <c r="J344" i="1"/>
  <c r="I324" i="1"/>
  <c r="I276" i="1"/>
  <c r="J282" i="1"/>
  <c r="M260" i="1"/>
  <c r="M284" i="1"/>
  <c r="J236" i="1"/>
  <c r="I240" i="1"/>
  <c r="K350" i="1"/>
  <c r="J343" i="1"/>
  <c r="I323" i="1"/>
  <c r="J345" i="1"/>
  <c r="I325" i="1"/>
  <c r="I277" i="1"/>
  <c r="J283" i="1"/>
  <c r="J350" i="1" s="1"/>
  <c r="L348" i="1" l="1"/>
  <c r="H348" i="1" s="1"/>
  <c r="H352" i="1"/>
  <c r="H240" i="1"/>
  <c r="H278" i="1"/>
  <c r="J349" i="1"/>
  <c r="I344" i="1"/>
  <c r="H344" i="1" s="1"/>
  <c r="H324" i="1"/>
  <c r="L260" i="1"/>
  <c r="L284" i="1"/>
  <c r="H277" i="1"/>
  <c r="I283" i="1"/>
  <c r="I345" i="1"/>
  <c r="H345" i="1" s="1"/>
  <c r="H325" i="1"/>
  <c r="M351" i="1"/>
  <c r="M348" i="1" s="1"/>
  <c r="M281" i="1"/>
  <c r="H276" i="1"/>
  <c r="I282" i="1"/>
  <c r="H279" i="1"/>
  <c r="I346" i="1"/>
  <c r="H346" i="1" s="1"/>
  <c r="H326" i="1"/>
  <c r="I152" i="1"/>
  <c r="H242" i="1"/>
  <c r="H323" i="1"/>
  <c r="I343" i="1"/>
  <c r="J342" i="1"/>
  <c r="J151" i="1"/>
  <c r="I241" i="1"/>
  <c r="K263" i="1"/>
  <c r="K145" i="1"/>
  <c r="H264" i="1" l="1"/>
  <c r="I264" i="1"/>
  <c r="I285" i="1" s="1"/>
  <c r="L351" i="1"/>
  <c r="L281" i="1"/>
  <c r="H281" i="1" s="1"/>
  <c r="K260" i="1"/>
  <c r="K284" i="1"/>
  <c r="J263" i="1"/>
  <c r="J145" i="1"/>
  <c r="I349" i="1"/>
  <c r="H241" i="1"/>
  <c r="H236" i="1" s="1"/>
  <c r="I151" i="1"/>
  <c r="I342" i="1"/>
  <c r="H343" i="1"/>
  <c r="H342" i="1" s="1"/>
  <c r="I350" i="1"/>
  <c r="H350" i="1" s="1"/>
  <c r="H283" i="1"/>
  <c r="I236" i="1"/>
  <c r="K351" i="1" l="1"/>
  <c r="K348" i="1" s="1"/>
  <c r="K281" i="1"/>
  <c r="I352" i="1"/>
  <c r="J260" i="1"/>
  <c r="J284" i="1"/>
  <c r="I263" i="1"/>
  <c r="I145" i="1"/>
  <c r="H145" i="1" l="1"/>
  <c r="H263" i="1"/>
  <c r="H260" i="1" s="1"/>
  <c r="I260" i="1"/>
  <c r="I284" i="1"/>
  <c r="J351" i="1"/>
  <c r="J348" i="1" s="1"/>
  <c r="J281" i="1"/>
  <c r="I351" i="1" l="1"/>
  <c r="I281" i="1"/>
  <c r="I348" i="1" l="1"/>
</calcChain>
</file>

<file path=xl/comments1.xml><?xml version="1.0" encoding="utf-8"?>
<comments xmlns="http://schemas.openxmlformats.org/spreadsheetml/2006/main">
  <authors>
    <author>Роман</author>
    <author>Кузнецов Роман Вячеславович</author>
    <author>Овсянникова Екатерина Александровна</author>
  </authors>
  <commentList>
    <comment ref="H80" authorId="0" shapeId="0">
      <text>
        <r>
          <rPr>
            <b/>
            <sz val="9"/>
            <color indexed="81"/>
            <rFont val="Tahoma"/>
            <family val="2"/>
            <charset val="204"/>
          </rPr>
          <t>Роман:</t>
        </r>
        <r>
          <rPr>
            <sz val="9"/>
            <color indexed="81"/>
            <rFont val="Tahoma"/>
            <family val="2"/>
            <charset val="204"/>
          </rPr>
          <t xml:space="preserve">
40 - ГИБДД
40 - ЦОДД</t>
        </r>
      </text>
    </comment>
    <comment ref="I80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20 - ЦОДД
20 ГИБДД</t>
        </r>
      </text>
    </comment>
    <comment ref="L80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20 - ЦОДД
20 ГИБДД
</t>
        </r>
      </text>
    </comment>
    <comment ref="M80" authorId="2" shapeId="0">
      <text>
        <r>
          <rPr>
            <b/>
            <sz val="9"/>
            <color indexed="81"/>
            <rFont val="Tahoma"/>
            <family val="2"/>
            <charset val="204"/>
          </rPr>
          <t>Кузнецов:</t>
        </r>
        <r>
          <rPr>
            <sz val="9"/>
            <color indexed="81"/>
            <rFont val="Tahoma"/>
            <family val="2"/>
            <charset val="204"/>
          </rPr>
          <t xml:space="preserve">
20 - ЦОДД
20 ГИБДД</t>
        </r>
      </text>
    </comment>
    <comment ref="N80" authorId="2" shapeId="0">
      <text>
        <r>
          <rPr>
            <b/>
            <sz val="9"/>
            <color indexed="81"/>
            <rFont val="Tahoma"/>
            <family val="2"/>
            <charset val="204"/>
          </rPr>
          <t>Кузнецов:</t>
        </r>
        <r>
          <rPr>
            <sz val="9"/>
            <color indexed="81"/>
            <rFont val="Tahoma"/>
            <family val="2"/>
            <charset val="204"/>
          </rPr>
          <t xml:space="preserve">
20 - ЦОДД
20 ГИБДД</t>
        </r>
      </text>
    </comment>
    <comment ref="L154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8-мэрия переход из 2022
52-мэрия
4-ТУАД</t>
        </r>
      </text>
    </comment>
    <comment ref="M154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56 Мэрия
0 ТУАД</t>
        </r>
      </text>
    </comment>
    <comment ref="N154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61 - Мэрия
0 -ТУАД</t>
        </r>
      </text>
    </comment>
    <comment ref="I161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Овсянникова Екатерина Александровна:
</t>
        </r>
        <r>
          <rPr>
            <sz val="9"/>
            <color indexed="81"/>
            <rFont val="Tahoma"/>
            <family val="2"/>
            <charset val="204"/>
          </rPr>
          <t>светофоры 8 шт мэрия факт выполнения в 2022, оплата в 2023</t>
        </r>
      </text>
    </comment>
    <comment ref="H164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8033 дор. знак. - Мэрия
3 пеш. пер. - ТУАД </t>
        </r>
      </text>
    </comment>
    <comment ref="L164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8000 дор знак - Мэрия
3 пеш пер - ТУАД</t>
        </r>
      </text>
    </comment>
    <comment ref="M164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9000 дор знаков
3 пеш перехода - ТУАД</t>
        </r>
      </text>
    </comment>
    <comment ref="N164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Мэрия - 9000 дор. знак.
ТУАД - 0 пеш.переходов</t>
        </r>
      </text>
    </comment>
    <comment ref="H175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ТУАД - 5,7
Мэрия -50</t>
        </r>
      </text>
    </comment>
    <comment ref="L175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ТУАД - 5,7 тротуары
мэрия - 50 тротуары
</t>
        </r>
      </text>
    </comment>
    <comment ref="M175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Кузнецов Роман Вячеславович:
</t>
        </r>
        <r>
          <rPr>
            <sz val="9"/>
            <color indexed="81"/>
            <rFont val="Tahoma"/>
            <family val="2"/>
            <charset val="204"/>
          </rPr>
          <t>20,5 - ТУАД
45 - Мэрия</t>
        </r>
      </text>
    </comment>
    <comment ref="N175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ТУАД - 45,8
Мэрия - 40</t>
        </r>
      </text>
    </comment>
    <comment ref="H218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26- ТУАД
1872,9-мэрия
</t>
        </r>
      </text>
    </comment>
    <comment ref="L218" authorId="2" shapeId="0">
      <text>
        <r>
          <rPr>
            <b/>
            <sz val="9"/>
            <color indexed="81"/>
            <rFont val="Tahoma"/>
            <family val="2"/>
            <charset val="204"/>
          </rPr>
          <t>Овсянникова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26- ТУАД
1872,9-мэрия</t>
        </r>
      </text>
    </comment>
    <comment ref="M218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ТУАД - 6
Мэрия - 2247,5</t>
        </r>
      </text>
    </comment>
    <comment ref="N218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ТУАД -0 
Мэрия - 2247,5</t>
        </r>
      </text>
    </comment>
  </commentList>
</comments>
</file>

<file path=xl/sharedStrings.xml><?xml version="1.0" encoding="utf-8"?>
<sst xmlns="http://schemas.openxmlformats.org/spreadsheetml/2006/main" count="716" uniqueCount="187">
  <si>
    <t>Наименование мероприятия</t>
  </si>
  <si>
    <t>Наименование показателя</t>
  </si>
  <si>
    <t>Ответственный исполнитель</t>
  </si>
  <si>
    <t>Ожидаемый результат (краткое описание)</t>
  </si>
  <si>
    <t>ГРБС</t>
  </si>
  <si>
    <t>РЗ</t>
  </si>
  <si>
    <t>ПР</t>
  </si>
  <si>
    <t>ЦСР</t>
  </si>
  <si>
    <t>ВР</t>
  </si>
  <si>
    <t>Количество мероприятий, единиц</t>
  </si>
  <si>
    <t>Стоимость единицы</t>
  </si>
  <si>
    <t>X</t>
  </si>
  <si>
    <t>областной бюджет</t>
  </si>
  <si>
    <t>местные бюджеты</t>
  </si>
  <si>
    <t>внебюджетные источники</t>
  </si>
  <si>
    <t>федеральный бюджет</t>
  </si>
  <si>
    <t>Наименование показателя                  (ед. изм.)</t>
  </si>
  <si>
    <t>Количество публикаций, единиц</t>
  </si>
  <si>
    <t>Всего, в том числе:</t>
  </si>
  <si>
    <t>Количество единиц</t>
  </si>
  <si>
    <t>Количество светофорных объектов, единиц</t>
  </si>
  <si>
    <t>Количество дорожных знаков, пешеходных переходов, единиц</t>
  </si>
  <si>
    <t>Количество км, единиц</t>
  </si>
  <si>
    <t>Количество павильонов, единиц</t>
  </si>
  <si>
    <t>Минтранс Новосибирской области, ГКУ НСО ТУАД</t>
  </si>
  <si>
    <t>Количество железнодорожных переездов, единиц</t>
  </si>
  <si>
    <t>1.3.1. Обучение участников дорожного движения, не имеющих медицинского образования (спасатели, работники государственной инспекции безопасности дорожного движения и др.) основам первой медицинской и психологической помощи пострадавшим в условиях различных чрезвычайных ситуаций, в том числе дорожно-транспортных происшествий, и повышение квалификации среднего медицинского персонала.</t>
  </si>
  <si>
    <t>Количество человек, единиц</t>
  </si>
  <si>
    <t xml:space="preserve">областной бюджет </t>
  </si>
  <si>
    <t>Сумма затрат по цели 1 государственной программы</t>
  </si>
  <si>
    <t>2.1.1. Оснащение объектов транспортной инфраструктуры инженерно-техническими средствами транспортной безопасности</t>
  </si>
  <si>
    <t>Количество объектов, единиц</t>
  </si>
  <si>
    <t>2.1.1.2. Проведение мониторинга реализации требований транспортной безопасности на территории Новосибирской области</t>
  </si>
  <si>
    <t>Количество итоговых материалов, единиц</t>
  </si>
  <si>
    <t>Х</t>
  </si>
  <si>
    <t>Количество информационных материалов, единиц</t>
  </si>
  <si>
    <t>Итого затрат по цели 2 государственной программы</t>
  </si>
  <si>
    <t>Сумма затрат по государственной программе</t>
  </si>
  <si>
    <t>31.0.03.02630</t>
  </si>
  <si>
    <t>Код бюджетной классификации</t>
  </si>
  <si>
    <t>Таблица 3</t>
  </si>
  <si>
    <t>09.</t>
  </si>
  <si>
    <t>04.</t>
  </si>
  <si>
    <t xml:space="preserve">федеральный бюджет </t>
  </si>
  <si>
    <t>(тыс.руб.)</t>
  </si>
  <si>
    <t>Цель 1. Сокращение уровня смертности и травматизма в результате дорожно-транспортных происшествий на автомобильных дорогах в Новосибирской области</t>
  </si>
  <si>
    <t>Задача 1.2. Совершенствование организации дорожного движения на автомобильных дорогах Новосибирской области</t>
  </si>
  <si>
    <t>Задача 1.3. Обучение навыкам оказания медицинской помощи пострадавшим при дорожно-транспортных происшествиях в целях снижения смертности в догоспитальном периоде.</t>
  </si>
  <si>
    <t>Цель 2. Повышение степени защищенности жизни и здоровья населения на транспорте от актов незаконного вмешательства, в том числе террористической направленности, а также от чрезвычайных ситуаций природного и техногенного характера</t>
  </si>
  <si>
    <t xml:space="preserve"> Задача 2.1. Оснащение средствами и системами обеспечения транспортной безопасности объектов транспортной инфраструктуры, транспортных средств и специалистов, отвечающих за безопасность на транспорте</t>
  </si>
  <si>
    <t>Итого затрат на решение задачи 3 цели 1 государственной программы</t>
  </si>
  <si>
    <t>Итого затрат на решение задачи 2 цели 1 государственной программы</t>
  </si>
  <si>
    <t>Итого затрат на решение задачи 1. цели 1 государственной программы</t>
  </si>
  <si>
    <t>Итого затрат на решение задачи 1. цели 2 государственной программы</t>
  </si>
  <si>
    <t>Задача 2.2. Повышение грамотности населения в области обеспечения безопасности населения на транспорте</t>
  </si>
  <si>
    <t>х</t>
  </si>
  <si>
    <t>Итого затрат на решение задачи 2. цели 2 государственной программы</t>
  </si>
  <si>
    <t>Количество видеороликов</t>
  </si>
  <si>
    <t>2.2.1.1. Информирование населения о мерах, направленных на обеспечение безопасности на транспорте, реализованных в рамках государственной программы</t>
  </si>
  <si>
    <t>31.0.02.02620</t>
  </si>
  <si>
    <t>Минтранс Новосибирской области, ГКУ НСО ТУАД,  мэрия города Новосибирска</t>
  </si>
  <si>
    <t>Минтранс Новосибирской области, Минздрав Новосибирской области, ГКУЗ НСО «Территориальный центр медицины катастроф Новосибирской области», ГАПОУ НСО «Новосибирский медицинский колледж»</t>
  </si>
  <si>
    <t>Минтранс Новосибирской области, Управление информационных проектов Новосибирской области во взаимодействии с УТ МВД России по СФО, ГУ МВД России по Новосибирской области, УФСБ России по Новосибирской области, ГУ МЧС России по Новосибирской области</t>
  </si>
  <si>
    <t xml:space="preserve">1.1.1. Региональный проект «Безопасность дорожного движения (Новосибирская область)» </t>
  </si>
  <si>
    <t>31.0.R2.06360</t>
  </si>
  <si>
    <t>Комплекс мероприятий</t>
  </si>
  <si>
    <t>1.1.2. Проведение мероприятий, направленных на повышение культуры поведения участников дорожного движения</t>
  </si>
  <si>
    <t xml:space="preserve">1.1.2.3. Публикация материалов по безопасности дорожного движения, профилактике детского дорожно-транспортного травматизма в средствах массовой информации </t>
  </si>
  <si>
    <t>29.0.03.24210</t>
  </si>
  <si>
    <t>Минтранс Новосибирской области во взаимодействии с Территориальными органами федеральных органов исполнительной власти в разрезе отраслей (Ространснадзор, Росжелдор, Росавтодор, Росавиация, Росморречфлот), органы местного самоуправления, УТ МВД России по СФО, ГУ МВД России по Новосибирской области</t>
  </si>
  <si>
    <t>2.2.1. Обеспечение проведения тематических информационно-пропагандистких мероприятий по вопросам обеспечения транспортной безопасности населения Новосибирской области</t>
  </si>
  <si>
    <t>налоговые расходы</t>
  </si>
  <si>
    <t>1.1.2.1. Проведение лекций, семинаров, бесед с участниками дорожного движения</t>
  </si>
  <si>
    <t>1.1.2.2. Проведение круглых столов, конференций, встреч с участниками дорожного движения, курсантами автошкол, водителями автопредприятий с показом киновидеопродукции по безопасности дорожного движения</t>
  </si>
  <si>
    <t>Минтранса Новосибирской области</t>
  </si>
  <si>
    <t xml:space="preserve"> Задача 1.1. Развитие комплексной системы профилактики и предупреждения опасного поведения участников дорожного движения.</t>
  </si>
  <si>
    <t>1.1.2.5. Производство короткометражных социальных фильмов, видео-, аудиороликов по профилактике ДТП</t>
  </si>
  <si>
    <t>1.1.2.4. Проведение комплекса рейдовых и пропагандистских мероприятий по профилактике правонарушений участниками дорожного движения: «Вежливый водитель», «Нетрезвый водитель», «Пешеходный переход», «Ремень безопасности», «Дети на дороге», «Стань заметный», «Внимание-каникулы!», «Внимание-камера!», «Детское кресло», «Трасса»</t>
  </si>
  <si>
    <t>Повышение уровня обеспеченности транспортной безопасности на объектах транспортной инфраструктуры посредством оснащения техническими средствами, которое будет использоваться при проведении досмотра пассажиров и багажа подразделениями транспортной безопасности.</t>
  </si>
  <si>
    <t>Повышение уровня информированности населения в вопросах антитеррористической защищенности, предупреждения и ликвидации ЧС на транспорте.</t>
  </si>
  <si>
    <t>1.2.1. 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</t>
  </si>
  <si>
    <t>1.2.1.2. Совершенствование систем маршрутного ориентирования участников дорожного движения (в том числе установка и замена дорожных знаков), в том числе проектно-изыскательские работы</t>
  </si>
  <si>
    <t>1.2.1.6. Приведение в нормативное состояние железнодорожных переездов и подъездов к ним, в том числе проектно-изыскательские работы</t>
  </si>
  <si>
    <t xml:space="preserve">1.2.2. Региональный проект «Общесистемные меры развития дорожного хозяйства (Новосибирская область)» </t>
  </si>
  <si>
    <t>2.1.1.1. Оснащение объектов АО «Экспресс-Пригород» средствами и системами обеспечения транспортной безопасности.</t>
  </si>
  <si>
    <t>Минтранс Новосибирской области, АО «Экспресс-Пригород»</t>
  </si>
  <si>
    <t>Протяженность, км</t>
  </si>
  <si>
    <t xml:space="preserve">1.2.2.1. Устройство системы динамического контроля массы движущихся транспортных средств на автомобильных дорогах регионального и межмуниципального значения </t>
  </si>
  <si>
    <t xml:space="preserve">Количество систем, единиц </t>
  </si>
  <si>
    <t>Оборудование автомобильных дорог регионального и межмуниципального значения системами динамического контроля массы движущихся транспортных средств.</t>
  </si>
  <si>
    <t>Проведение массовых мероприятий, повышающих уровень осведомленности населения в области безопасности дорожного движения.</t>
  </si>
  <si>
    <t>29.0.02.24130</t>
  </si>
  <si>
    <t>Значение показателя на 2023 год</t>
  </si>
  <si>
    <t>1.1.1.2. Производство короткометражных социальных фильмов, видео-, аудиороликов по профилактике ДТП, изготовление и размещение стендов наружной рекламы, полиграфической продукции по безопасности дорожного движения</t>
  </si>
  <si>
    <t>1.1.1.3. Производство и размещение регулярной телепрограммы по безопасности дорожного движения, размещение социальных видеороликов на телеканале</t>
  </si>
  <si>
    <t>Количество реклам</t>
  </si>
  <si>
    <t>Количество телепередач</t>
  </si>
  <si>
    <t>1.1.2.7. Оформление материалов (в том числе, материалов по рассмотрению жалоб на постановления по делам об административных правонарушениях и привлечении к административной ответственности лиц, уклоняющихся от уплаты назначенных им административных штрафов по таким правонарушениям, приобретение бумажной и иной печатной продукции для обеспечения оформления и отправки постановлений и материалов по делам об административных правонарушениях в области обеспечения безопасности дорожного движения) и рассылкой почтовых отправлений (в том числе международных) и СМС сообщений об уплате штрафов за нарушение законодательства в области дорожного движения, выявленные на территории Новосибирской области с помощью специальных технических средств фото- и видеофиксации, автоматических комплексов весового и габаритного контроля</t>
  </si>
  <si>
    <t>Минтранс Новосибирской области, ГКУ НСО ЦОДД во взаимодействии с ГУ МВД России по Новосибирской области</t>
  </si>
  <si>
    <t>Минтранс Новосибирской области, УГИБДД ГУ МВД России по Новосибирской области, ГКУ НСО ЦОДД во взаимодействии с ГУ МВД России по Новосибирской области</t>
  </si>
  <si>
    <t>Количество полиграфической продукции, тыс. ед.</t>
  </si>
  <si>
    <t>Минтранс Новосибирской области, УГИБДД ГУ МВД России по Новосибирской области</t>
  </si>
  <si>
    <t>31.0.R3.02611</t>
  </si>
  <si>
    <t>31.0.R3.00000</t>
  </si>
  <si>
    <t>31.0.R3.02612</t>
  </si>
  <si>
    <t>31.0.02.00000</t>
  </si>
  <si>
    <t>07.0.03.45350</t>
  </si>
  <si>
    <t>31.0.R2.00000</t>
  </si>
  <si>
    <t>29.0.03.45350</t>
  </si>
  <si>
    <t>29.0.03.24280</t>
  </si>
  <si>
    <t>Минтранс Новосибирской области, ГКУ НСО ТУАД, мэрия города Новосибирска</t>
  </si>
  <si>
    <t>Минтранс Новосибирской области, ГКУ НСО ТУАД, мэрия города Новосибирска, ЗСЖД</t>
  </si>
  <si>
    <t>Минтранс Новосибирской области, ЗСЖД</t>
  </si>
  <si>
    <t>Минтранс Новосибирской области во взаимодействии с субъектами транспортной инфраструктуры, органами местного самоуправления, УТ МВД России по СФО, ГУ МВД России по Новосибирской области, АО «Экспресс-Пригород»</t>
  </si>
  <si>
    <t>Минтранс Новосибирской области, управление информационных проектов Новосибирской области во взаимодействии с УТ МВД России по СФО, ГУ МВД России по Новосибирской области, УФСБ России по Новосибирской области, ГУ МЧС России по Новосибирской области</t>
  </si>
  <si>
    <t xml:space="preserve">от                           №    </t>
  </si>
  <si>
    <t>Минтранс Новосибирской области, ГКУ НСО ЦОДД во взаимодействии с ЦАФАПОДД ГИБДД ГУ МВД России по Новосибирской области, исполнители, привлекаемые в соответствии с законодательством</t>
  </si>
  <si>
    <t xml:space="preserve">Минтранс Новосибирской области, ГКУ НСО ТУАД, мэрия города Новосибирска </t>
  </si>
  <si>
    <t>областной бюджет
всего,</t>
  </si>
  <si>
    <t>в том числе</t>
  </si>
  <si>
    <t>Минтранс Новосибирской области, 
исполнители, привлекаемые в соответствии с законодательством</t>
  </si>
  <si>
    <t>Минтранс Новосибирской области,
УГИБДД ГУ МВД России по Новосибирской области, 
ГКУ НСО ЦОДД во взаимодействии с ГУ МВД России по Новосибирской области, 
исполнители, привлекаемые в соответствии с законодательством</t>
  </si>
  <si>
    <t>1.2.1.1. Строительство, реконструкция, устройство в рамках капитального ремонта светофорных объектов (светофоров), элементов обустройства, обустройство техническими средствами дорожного движения, оснащение действующих светофорных объектов светодиодными линзами, детекторами, контролерами и звуком, в том числе проектно-изыскательские работы</t>
  </si>
  <si>
    <t>Значение показателя на 2024 год</t>
  </si>
  <si>
    <t>Минтранс Новосибирской области, Минобразования Новосибирской области, ГКУ НСО ЦОДД во взаимодействии с ГУ МВД России по Новосибирской области, УГИБДД ГУ МВД России по Новосибирской области, ГБУ ДО НСО «АВТОМОТОЦЕНТР»,
исполнители, привлекаемые в соответствии с законодательством</t>
  </si>
  <si>
    <t>Минтранс Новосибирской области, Минобразования Новосибирской области, ГКУ НСО ЦОДД во взаимодействии с ГУ МВД России по Новосибирской области, УГИБДД ГУ МВД России по Новосибирской области, ГБУ ДО НСО «АВТОМОТОЦЕНТР»</t>
  </si>
  <si>
    <t>Минтранс Новосибирской области, ГКУ НСО ЦОДД</t>
  </si>
  <si>
    <t>1.2.1.5. Устройство переходно-скоростных полос разгона и торможения, пересечений и примыканий в одном уровне, в рамках реконструкции участка автомобильных дорог, в том числе проектно-изыскательские работы</t>
  </si>
  <si>
    <t>За период 2022-2024 годов будет размещено 12 информационных материалов, что позволит проинформировать население о проведенных в рамках государственной программы мерах по обеспечению безопасности на транспорте.</t>
  </si>
  <si>
    <t>В 2023 году АО "Экспресс-пригород" планируется закупка и установка на пригородном вокзале станции Новосибирск-Главный средств и систем обеспечения транспортной безопасности. Финансирование за счет средств внебюджетных источников будет указано после уточнения стоимости.
В 2022 году выполнение работ не предусмотрено.</t>
  </si>
  <si>
    <t>За период 2022-2024 годов будет сформировано 6 итоговых материалов, на основании которых планируется принятие мер по реализации действующего законодательства РФ в области обеспечения транспортной безопасности.</t>
  </si>
  <si>
    <t>1.1.1.1. Проведение массовых мероприятий с детьми: конкурсов «Безопасное колесо», «Зеленая волна», соревнования по автомногоборью «ЮниПрофи», «На лучшую организацию работы по профилактике детского дорожно-траспортного травматизама среди образовательных организаций НСО», профильных смен «Юные инспектора движения»</t>
  </si>
  <si>
    <t>1.2.1.8. Устройство искусственного освещения в рамках реконструкции участка автомобильных дорог, устройство недостающего освещения в рамках капитального ремонта участка автомобильных дорог, в том числе проектно-изыскательские работы</t>
  </si>
  <si>
    <t>1.2.1.9. Разметка автомобильных дорог в рамках содержания, в том числе приемочный контроль</t>
  </si>
  <si>
    <t>1.2.1.10. Устройство новых и замена несоответствующих ГОСТу барьерных, осевых и пешеходных ограждений, в том числе проектно‑изыскательские работы</t>
  </si>
  <si>
    <t>областной бюджет всего,</t>
  </si>
  <si>
    <t>7,46-12150,0</t>
  </si>
  <si>
    <t>Приложение 2 к приказу</t>
  </si>
  <si>
    <t>8,88-8275,0</t>
  </si>
  <si>
    <t>Подробный перечень планируемых к реализации мероприятий государственной программы Новосибирской области
«Повышение безопасности дорожного движения на автомобильных дорогах и обеспечение безопасности населения на транспорте в Новосибирской области»                                                                                                                                                 на очередной 2023 год и плановый период 2024 и 2025 года</t>
  </si>
  <si>
    <t>Значение показателя на 2025 год</t>
  </si>
  <si>
    <t>6 месяцев</t>
  </si>
  <si>
    <t>12 месяцев</t>
  </si>
  <si>
    <t>Всего по мероприятию, 
в том числе:</t>
  </si>
  <si>
    <t>За период 2023-2025 годов общее количество построенных/замененных на автомобильных дорогах в Новосибирской области ограждений составит не менее 14,4 км.</t>
  </si>
  <si>
    <t>К концу 2025 года количество проведенных массовых профилактических мероприятий в области безопасности дорожного движения с участием учащихся общеобразовательных учреждений составит не менее 6 мероприятий/год, в ходе которых будет охвачено не менее 10,0 тыс. учащихся ежегодно.</t>
  </si>
  <si>
    <t>К концу 2025 года количество реализованных социальных реклам составит не менее 9 реклам/год, в ходе которых будет охвачено не менее 10,0 млн. человек с учетом повторного информирования.</t>
  </si>
  <si>
    <t>За период 2023-2025 годов будет произведено не менее 36 телепередач с охватом аудитории не менее 1,5 млн. человек ежегодно.</t>
  </si>
  <si>
    <t>За период 2023-2025 годов будет проведено не менее 240 мероприятий.</t>
  </si>
  <si>
    <t>В период 2023-2025 годов будут произведены 6 видеороликов по теме функционирования системы автоматического контроля и выявления нарушений правил дорожного движения на автомобильных дорогах на территории Новосибирской области, c охватом аудитории не менее 1,0 тыс. человек ежегодно.</t>
  </si>
  <si>
    <t xml:space="preserve">В 2023-2025 годах ежегодно будет изготовлено не менее 15,0 тыс. единиц полиграфической продукции по профилактике дорожно-транспортных проишествий, нарушений правил дорожного движения, приобретено 3,0 тыс. единиц световозвращающих аксессуаров, выпущен тираж регионального выпуска общероссийского еженедельного печатного издания (газеты) не менее 10 тыс. экземпляров с охватом аудитории не менее 30 тыс. чел. в месяц в пределах территории НСО. </t>
  </si>
  <si>
    <t>К концу 2025 года в рамках текущей деятельности пройдут обучение основам первой медицинской и психологической помощи пострадавшим в условиях различных чрезвычайных ситуаций, в том числе ДТП, участники дорожного движения, не имеющие медицинского образования, а также повысят квалификацию средний медицинский персонал, в общем количестве 1590 человек.</t>
  </si>
  <si>
    <t>За период 2023-2025 годов общее количество построенных/ реконструированных светофорных объектов будет составлять не менее 181 шт., в том числе в рамках капитального строительства будет обустроено 181 шт.</t>
  </si>
  <si>
    <t xml:space="preserve">За период 2022-2024 годов будет установлено/заменено 26 000 шт. дорожных знака и будет оборудовано в соответствии с национальными стандартами 6 пешеходных переходов, прилегающих к общеобразовательным организациям </t>
  </si>
  <si>
    <t>За период 2022-2024 годов общая протяженность построенных тротуаров будет составлять не менее 207,0 км, в том числе в рамках капитального строительства будет обустроено 1,4 км.</t>
  </si>
  <si>
    <t xml:space="preserve">областной бюджет
</t>
  </si>
  <si>
    <t>За период 2023-2025 годов общее количество построенных и обустроенных остановочных павильонов будет составлять не менее 46 шт., в том числе в рамках капитального строительства будет обустроено 46 шт.</t>
  </si>
  <si>
    <t>Проведение строительно-монтажных работ планируется в 2023 и 2024 годах. Ввод объектов в эксплуатацию общей протяженностью 1,2 км планируется в 2025 году.</t>
  </si>
  <si>
    <t>За период 2023-2025 годов будут оборудованы искусственным освещением места концентрации ДТП в населенных пунктах с транзитным движением автотранспорта на участках общей протяженностью не менее 73,8 км., в том числе в рамках капитального строительства будет оборудовано искусственным освещением 3,2 км.</t>
  </si>
  <si>
    <t>За период 2023-2025 годов общая протяженность автомобильных дорог Новосибирской области с первичным нанесением дорожной разметки будет составлять не менее 6398,9 км, при этом финансирование указано с учетом повторного нанесения.</t>
  </si>
  <si>
    <t>За период 2023-2025 годов на автомобильных дорогах регионального и межмуниципального значения будет установлено не менее 6 систем динамического контроля массы движущихся транспортных средств.</t>
  </si>
  <si>
    <t>За период 2023-2025 годов будет произведено не менее 54,0 тыс. статистических публикаций и информационных данных.</t>
  </si>
  <si>
    <t>За период 2023-2025 годов будет проведено не менее 900 мероприятий.</t>
  </si>
  <si>
    <t>За период 2023-2025 годов будут проведены мероприятия, направленные на повышение культуры поведения участников движения, способствующих снижению нарушений ПДД.</t>
  </si>
  <si>
    <t>За период 2023-2025 годов будет проведено не менее 90,0 тыс. мероприятий.</t>
  </si>
  <si>
    <t>К концу 2025 года сеть автомобильных дорог в Новосибирской области будет обустроена элементами безопасности дорожного движения, обеспечивающими условия для безопасного движения автомобильного транспорта и пешеходов.</t>
  </si>
  <si>
    <t>Минтранс Новосибирской области, Минздрав Новосибирской области,  ГУ МВД России по Новосибирской области</t>
  </si>
  <si>
    <t>Количество мундштуков,
тыс. ед.</t>
  </si>
  <si>
    <t>1.1.2.6. Изготовление или приобретение полиграфической продукции по безопасности дорожного движения и световозвращающих аксессуаров для оснащения ими участников дорожного движения, изготовление и размещение в печатных и сетевых федеральных изданиях информационных материалов по безопасности дорожного движения</t>
  </si>
  <si>
    <t>1.1.2.9. Приобретение автомобилей LADA Granta учебная (комплектация Classic Optima; код комплекции 21904-A1-YF1)</t>
  </si>
  <si>
    <t>07.</t>
  </si>
  <si>
    <t>Комплект, шт</t>
  </si>
  <si>
    <t>Единица техники, шт.</t>
  </si>
  <si>
    <t>В период 2023-2025 годов будет приобретено 6 комплектов оборудования для системы видеофиксации в учебном автомобиле</t>
  </si>
  <si>
    <t xml:space="preserve">За период 2023-2025 годов будут проведены проектно-изыскательские работы и обустроены площадки для работы пунктов весового контроля в количестве не менее 7 единиц. </t>
  </si>
  <si>
    <r>
      <t xml:space="preserve">Значение показателя на очередной финансовый                </t>
    </r>
    <r>
      <rPr>
        <b/>
        <u/>
        <sz val="8"/>
        <rFont val="Times New Roman"/>
        <family val="1"/>
        <charset val="204"/>
      </rPr>
      <t xml:space="preserve">2023 </t>
    </r>
    <r>
      <rPr>
        <b/>
        <sz val="8"/>
        <rFont val="Times New Roman"/>
        <family val="1"/>
        <charset val="204"/>
      </rPr>
      <t>год, в том числе</t>
    </r>
  </si>
  <si>
    <r>
      <t>В период 2023-2025 годов будет произведено 3 комплекса мероприятий, в результате которых общий объем пересылаемых почтовых отправлений об уплате штрафов за нарушение законодательства РФ в области дорожного движения составит не менее 4250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тыс. единиц в год.</t>
    </r>
  </si>
  <si>
    <t>Минтранс Новосибирской области, Минобр Новосибирской области,  ГУ МВД России по Новосибирской области,  ГКУ НСО «ЦРМТБО»</t>
  </si>
  <si>
    <t>1.2.1.3. Устройство тротуаров в рамках реконструкции участка автомобильных дорог, устройство недостающих тротуаров в рамках капитального ремонта участка автомобильных дорог, в том числе проектно-изыскательские работы</t>
  </si>
  <si>
    <t>1.2.1.4. Строительство остановочных пунктов в рамках реконструкции участка автомобильных дорог, обустройство остановочных пунктов, устройство недостающих остановочных пунктов в рамках капитального ремонта участка автомобильных дорог, в том числе проектно-изыскательские работы</t>
  </si>
  <si>
    <t>Применяемые сокращения:
АО – Акционерное общество;
ГАПОУ НСО – государственное автономное профессиональное образовательное учреждение Новосибирской области;
ГБУ ДО НСО «АВТОМОТОЦЕНТР» – государственное бюджетное учреждение дополнительного образования Новосибирской области «Областной центр детского (юношеского) технического творчества «Автомотоцентр»;
ГКУ НСО ТУАД – государственное казенное учреждение Новосибирской области «Территориальное управление автомобильных дорог Новосибирской области»;
ГКУ НСО ЦОДД – государственное казенное учреждение Новосибирской области «Центр организации дорожного движения»;
ГКУ НСО «ЦРМТБО» - государственное казенное учреждение Новосибирской области «Центр развития материально-технической базы образования»;
ГКУЗ НСО – государственное казенное учреждение здравоохранения Новосибирской области «Территориальный центр медицины катастроф Новосибирской области»;
ГУ МВД – Главное управление Министерства внутренних дел;
ГУ МЧС – 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бедствий;
ДТП – дорожно-транспортное происшествие;
ЗСЖД – Западно-Сибирская дирекция инфраструктуры – структурное подразделение Центральной дирекции инфраструктуры – филиала открытого акционерного общества «Российские железные дороги»;
СФО – Сибирский федеральный округ;
УГИБДД ГУ МВД – Управление государственной инспекции безопасности дорожного движения Главного управления Министерства внутренних дел;
УТ МВД – Управление на транспорте Министерства внутренних дел;
ЦАФАПОДД ГИБДД ГУ МВД - центр автоматической фиксации административных правонарушений в области дорожного движения.</t>
  </si>
  <si>
    <t>1.1.2.10. Приобретение и монтаж комплекта оборудования для системы видеофиксации в учебном автомобиле</t>
  </si>
  <si>
    <t>1.1.2.8. Приобретение расходных материалов для проведения освидетельствования лиц с признаками алкогольного опьянения (одноразовые мундштуки, совместимые с моделями алкотестеров "Юпитер-П", "PRO- touch", "PRO- touch-К")  и передача материалов в ГУ МВД России по Новосибирской области</t>
  </si>
  <si>
    <t>В период 2023-2025 годов будет приобретено 6 учебных автомобилей c целью оказания государственных услуг в части принятия квалификационных экзаменов на право управления транспортными средствами</t>
  </si>
  <si>
    <t xml:space="preserve">1.2.1.11. Устройство и совершенствование площадок для работы пунктов весового контроля, оплата почтовых отправлений об уплате штрафов за нарушения правил движения тяжеловесного и (или) крупногабаритного транспортного средства, зафиксированных с помощью АПВГК, а также проектно-изыскательские работы
</t>
  </si>
  <si>
    <t>За период 2023-2025 годов общее количество приведенных в нормативное состояние подъездов к железнодорожным переездам будет составлять не менее 2.</t>
  </si>
  <si>
    <t>В период 2023-2025 годов будет приобретено 40,0 тыс. одноразовых мундштуков c целью оперативного выявления лиц в состоянии алкогольного опьянения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</si>
</sst>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\ _₽_-;\-* #,##0.0\ _₽_-;_-* &quot;-&quot;?\ _₽_-;_-@_-"/>
    <numFmt numFmtId="166" formatCode="#,##0.0"/>
    <numFmt numFmtId="167" formatCode="_-* #,##0.00\ _₽_-;\-* #,##0.00\ _₽_-;_-* &quot;-&quot;?\ _₽_-;_-@_-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7.5"/>
      <name val="Times New Roman"/>
      <family val="1"/>
      <charset val="204"/>
    </font>
    <font>
      <b/>
      <u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165" fontId="1" fillId="0" borderId="1" xfId="0" applyNumberFormat="1" applyFont="1" applyFill="1" applyBorder="1" applyAlignment="1">
      <alignment horizontal="center" vertical="center"/>
    </xf>
    <xf numFmtId="165" fontId="1" fillId="0" borderId="12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/>
    </xf>
    <xf numFmtId="165" fontId="1" fillId="0" borderId="4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vertical="center"/>
    </xf>
    <xf numFmtId="165" fontId="1" fillId="0" borderId="1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165" fontId="1" fillId="0" borderId="26" xfId="0" applyNumberFormat="1" applyFont="1" applyFill="1" applyBorder="1" applyAlignment="1">
      <alignment horizontal="center" vertical="center"/>
    </xf>
    <xf numFmtId="165" fontId="1" fillId="0" borderId="10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165" fontId="1" fillId="0" borderId="2" xfId="0" applyNumberFormat="1" applyFont="1" applyFill="1" applyBorder="1" applyAlignment="1">
      <alignment vertical="center"/>
    </xf>
    <xf numFmtId="165" fontId="1" fillId="0" borderId="2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left" vertical="center" wrapText="1" indent="1"/>
    </xf>
    <xf numFmtId="167" fontId="1" fillId="0" borderId="1" xfId="0" applyNumberFormat="1" applyFont="1" applyFill="1" applyBorder="1" applyAlignment="1">
      <alignment vertical="center" wrapText="1"/>
    </xf>
    <xf numFmtId="167" fontId="1" fillId="0" borderId="1" xfId="0" applyNumberFormat="1" applyFont="1" applyFill="1" applyBorder="1" applyAlignment="1">
      <alignment horizontal="center" vertical="center"/>
    </xf>
    <xf numFmtId="0" fontId="5" fillId="0" borderId="29" xfId="0" applyFont="1" applyFill="1" applyBorder="1"/>
    <xf numFmtId="0" fontId="1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vertical="center"/>
    </xf>
    <xf numFmtId="165" fontId="1" fillId="0" borderId="9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/>
    </xf>
    <xf numFmtId="165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left" vertical="center" wrapText="1"/>
    </xf>
    <xf numFmtId="0" fontId="4" fillId="0" borderId="40" xfId="0" applyFont="1" applyFill="1" applyBorder="1" applyAlignment="1">
      <alignment vertical="center"/>
    </xf>
    <xf numFmtId="165" fontId="4" fillId="0" borderId="4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right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165" fontId="6" fillId="0" borderId="1" xfId="0" applyNumberFormat="1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vertical="center"/>
    </xf>
    <xf numFmtId="165" fontId="4" fillId="0" borderId="9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left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5" fontId="5" fillId="0" borderId="0" xfId="0" applyNumberFormat="1" applyFont="1" applyFill="1"/>
    <xf numFmtId="0" fontId="1" fillId="0" borderId="13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35" xfId="0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4" fillId="0" borderId="31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 wrapText="1"/>
    </xf>
    <xf numFmtId="0" fontId="4" fillId="0" borderId="39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" fillId="0" borderId="3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1" fillId="0" borderId="34" xfId="0" applyFont="1" applyFill="1" applyBorder="1" applyAlignment="1">
      <alignment horizontal="left" vertical="center" wrapText="1"/>
    </xf>
    <xf numFmtId="0" fontId="1" fillId="0" borderId="41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1" fillId="0" borderId="27" xfId="0" applyFont="1" applyFill="1" applyBorder="1" applyAlignment="1">
      <alignment horizontal="left" vertical="center" wrapText="1"/>
    </xf>
    <xf numFmtId="0" fontId="1" fillId="0" borderId="28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horizontal="left" vertical="center" wrapText="1"/>
    </xf>
    <xf numFmtId="0" fontId="1" fillId="0" borderId="30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" fillId="0" borderId="37" xfId="0" applyFont="1" applyFill="1" applyBorder="1" applyAlignment="1">
      <alignment horizontal="left" vertical="center" wrapText="1"/>
    </xf>
    <xf numFmtId="0" fontId="1" fillId="0" borderId="38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wrapText="1"/>
    </xf>
    <xf numFmtId="0" fontId="6" fillId="0" borderId="2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horizontal="left" vertical="center"/>
    </xf>
    <xf numFmtId="0" fontId="9" fillId="0" borderId="42" xfId="0" applyFont="1" applyFill="1" applyBorder="1" applyAlignment="1">
      <alignment horizontal="left" vertical="center"/>
    </xf>
    <xf numFmtId="0" fontId="9" fillId="0" borderId="44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left" vertical="center"/>
    </xf>
    <xf numFmtId="0" fontId="9" fillId="0" borderId="40" xfId="0" applyFont="1" applyFill="1" applyBorder="1" applyAlignment="1">
      <alignment horizontal="left" vertical="center"/>
    </xf>
    <xf numFmtId="0" fontId="9" fillId="0" borderId="4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4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left" vertical="center" wrapText="1"/>
    </xf>
    <xf numFmtId="0" fontId="6" fillId="0" borderId="38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left" vertical="center" wrapText="1"/>
    </xf>
    <xf numFmtId="0" fontId="6" fillId="0" borderId="37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69"/>
  <sheetViews>
    <sheetView tabSelected="1" view="pageBreakPreview" zoomScale="85" zoomScaleNormal="70" zoomScaleSheetLayoutView="85" workbookViewId="0">
      <pane ySplit="11" topLeftCell="A108" activePane="bottomLeft" state="frozen"/>
      <selection pane="bottomLeft" activeCell="P112" sqref="P112:P119"/>
    </sheetView>
  </sheetViews>
  <sheetFormatPr defaultColWidth="8.85546875" defaultRowHeight="15" x14ac:dyDescent="0.25"/>
  <cols>
    <col min="1" max="1" width="29.140625" style="8" customWidth="1"/>
    <col min="2" max="2" width="15.28515625" style="8" customWidth="1"/>
    <col min="3" max="4" width="5.85546875" style="8" customWidth="1"/>
    <col min="5" max="5" width="4.5703125" style="8" customWidth="1"/>
    <col min="6" max="6" width="11.7109375" style="8" customWidth="1"/>
    <col min="7" max="7" width="5.85546875" style="8" customWidth="1"/>
    <col min="8" max="8" width="11.5703125" style="8" hidden="1" customWidth="1"/>
    <col min="9" max="9" width="10.28515625" style="8" customWidth="1"/>
    <col min="10" max="10" width="10.7109375" style="8" hidden="1" customWidth="1"/>
    <col min="11" max="11" width="11.140625" style="8" hidden="1" customWidth="1"/>
    <col min="12" max="12" width="11.85546875" style="8" customWidth="1"/>
    <col min="13" max="14" width="11.85546875" style="8" hidden="1" customWidth="1"/>
    <col min="15" max="15" width="21.140625" style="8" customWidth="1"/>
    <col min="16" max="16" width="29" style="8" customWidth="1"/>
    <col min="17" max="17" width="15.85546875" style="8" customWidth="1"/>
    <col min="18" max="16384" width="8.85546875" style="8"/>
  </cols>
  <sheetData>
    <row r="1" spans="1:16" ht="19.899999999999999" customHeight="1" x14ac:dyDescent="0.25">
      <c r="P1" s="9" t="s">
        <v>137</v>
      </c>
    </row>
    <row r="2" spans="1:16" ht="19.899999999999999" customHeight="1" x14ac:dyDescent="0.25">
      <c r="P2" s="9" t="s">
        <v>74</v>
      </c>
    </row>
    <row r="3" spans="1:16" ht="19.899999999999999" customHeight="1" x14ac:dyDescent="0.25">
      <c r="I3" s="10"/>
      <c r="P3" s="11" t="s">
        <v>115</v>
      </c>
    </row>
    <row r="4" spans="1:16" ht="19.899999999999999" customHeight="1" x14ac:dyDescent="0.25">
      <c r="P4" s="9"/>
    </row>
    <row r="5" spans="1:16" ht="19.899999999999999" customHeight="1" x14ac:dyDescent="0.25">
      <c r="P5" s="9" t="s">
        <v>40</v>
      </c>
    </row>
    <row r="6" spans="1:16" ht="42.6" customHeight="1" x14ac:dyDescent="0.25">
      <c r="A6" s="88" t="s">
        <v>139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</row>
    <row r="7" spans="1:16" ht="15.6" customHeight="1" thickBot="1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3" t="s">
        <v>44</v>
      </c>
    </row>
    <row r="8" spans="1:16" ht="14.45" customHeight="1" x14ac:dyDescent="0.25">
      <c r="A8" s="107" t="s">
        <v>0</v>
      </c>
      <c r="B8" s="109" t="s">
        <v>1</v>
      </c>
      <c r="C8" s="109" t="s">
        <v>39</v>
      </c>
      <c r="D8" s="109"/>
      <c r="E8" s="109"/>
      <c r="F8" s="109"/>
      <c r="G8" s="109"/>
      <c r="H8" s="92" t="s">
        <v>92</v>
      </c>
      <c r="I8" s="95" t="s">
        <v>175</v>
      </c>
      <c r="J8" s="96"/>
      <c r="K8" s="96"/>
      <c r="L8" s="97"/>
      <c r="M8" s="92" t="s">
        <v>123</v>
      </c>
      <c r="N8" s="92" t="s">
        <v>140</v>
      </c>
      <c r="O8" s="109" t="s">
        <v>2</v>
      </c>
      <c r="P8" s="102" t="s">
        <v>3</v>
      </c>
    </row>
    <row r="9" spans="1:16" ht="25.9" customHeight="1" x14ac:dyDescent="0.25">
      <c r="A9" s="108"/>
      <c r="B9" s="104"/>
      <c r="C9" s="104" t="s">
        <v>4</v>
      </c>
      <c r="D9" s="104" t="s">
        <v>5</v>
      </c>
      <c r="E9" s="105" t="s">
        <v>6</v>
      </c>
      <c r="F9" s="104" t="s">
        <v>7</v>
      </c>
      <c r="G9" s="104" t="s">
        <v>8</v>
      </c>
      <c r="H9" s="93"/>
      <c r="I9" s="98"/>
      <c r="J9" s="99"/>
      <c r="K9" s="99"/>
      <c r="L9" s="100"/>
      <c r="M9" s="93"/>
      <c r="N9" s="93"/>
      <c r="O9" s="104"/>
      <c r="P9" s="103"/>
    </row>
    <row r="10" spans="1:16" ht="15.6" customHeight="1" x14ac:dyDescent="0.25">
      <c r="A10" s="108"/>
      <c r="B10" s="104"/>
      <c r="C10" s="104"/>
      <c r="D10" s="104"/>
      <c r="E10" s="106"/>
      <c r="F10" s="104"/>
      <c r="G10" s="104"/>
      <c r="H10" s="94"/>
      <c r="I10" s="14" t="s">
        <v>141</v>
      </c>
      <c r="J10" s="14"/>
      <c r="K10" s="14"/>
      <c r="L10" s="14" t="s">
        <v>142</v>
      </c>
      <c r="M10" s="94"/>
      <c r="N10" s="94"/>
      <c r="O10" s="104"/>
      <c r="P10" s="103"/>
    </row>
    <row r="11" spans="1:16" ht="15.75" thickBot="1" x14ac:dyDescent="0.3">
      <c r="A11" s="15">
        <v>1</v>
      </c>
      <c r="B11" s="16">
        <v>2</v>
      </c>
      <c r="C11" s="16">
        <v>3</v>
      </c>
      <c r="D11" s="16">
        <v>4</v>
      </c>
      <c r="E11" s="16"/>
      <c r="F11" s="16">
        <v>6</v>
      </c>
      <c r="G11" s="16">
        <v>7</v>
      </c>
      <c r="H11" s="16">
        <v>8</v>
      </c>
      <c r="I11" s="16">
        <v>9</v>
      </c>
      <c r="J11" s="16">
        <v>10</v>
      </c>
      <c r="K11" s="16">
        <v>11</v>
      </c>
      <c r="L11" s="16">
        <v>12</v>
      </c>
      <c r="M11" s="16">
        <v>13</v>
      </c>
      <c r="N11" s="16">
        <v>14</v>
      </c>
      <c r="O11" s="16">
        <v>18</v>
      </c>
      <c r="P11" s="16">
        <v>19</v>
      </c>
    </row>
    <row r="12" spans="1:16" ht="13.9" customHeight="1" x14ac:dyDescent="0.25">
      <c r="A12" s="89" t="s">
        <v>45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1"/>
    </row>
    <row r="13" spans="1:16" ht="14.45" customHeight="1" thickBot="1" x14ac:dyDescent="0.3">
      <c r="A13" s="111" t="s">
        <v>75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3"/>
    </row>
    <row r="14" spans="1:16" ht="33.75" customHeight="1" x14ac:dyDescent="0.25">
      <c r="A14" s="114" t="s">
        <v>63</v>
      </c>
      <c r="B14" s="17" t="s">
        <v>16</v>
      </c>
      <c r="C14" s="18"/>
      <c r="D14" s="18"/>
      <c r="E14" s="18"/>
      <c r="F14" s="18"/>
      <c r="G14" s="18"/>
      <c r="H14" s="19"/>
      <c r="I14" s="20"/>
      <c r="J14" s="19"/>
      <c r="K14" s="19"/>
      <c r="L14" s="20"/>
      <c r="M14" s="19"/>
      <c r="N14" s="21"/>
      <c r="O14" s="115" t="s">
        <v>124</v>
      </c>
      <c r="P14" s="116" t="s">
        <v>90</v>
      </c>
    </row>
    <row r="15" spans="1:16" x14ac:dyDescent="0.25">
      <c r="A15" s="73"/>
      <c r="B15" s="6" t="s">
        <v>10</v>
      </c>
      <c r="C15" s="22"/>
      <c r="D15" s="22"/>
      <c r="E15" s="22"/>
      <c r="F15" s="22"/>
      <c r="G15" s="22"/>
      <c r="H15" s="1"/>
      <c r="I15" s="1" t="s">
        <v>11</v>
      </c>
      <c r="J15" s="1" t="s">
        <v>11</v>
      </c>
      <c r="K15" s="1" t="s">
        <v>11</v>
      </c>
      <c r="L15" s="1" t="s">
        <v>11</v>
      </c>
      <c r="M15" s="1"/>
      <c r="N15" s="1"/>
      <c r="O15" s="76"/>
      <c r="P15" s="79"/>
    </row>
    <row r="16" spans="1:16" ht="33.75" x14ac:dyDescent="0.25">
      <c r="A16" s="73"/>
      <c r="B16" s="6" t="s">
        <v>143</v>
      </c>
      <c r="C16" s="22"/>
      <c r="D16" s="22"/>
      <c r="E16" s="22"/>
      <c r="F16" s="22"/>
      <c r="G16" s="22"/>
      <c r="H16" s="1">
        <f>L16</f>
        <v>34600</v>
      </c>
      <c r="I16" s="1">
        <f t="shared" ref="I16:N16" si="0">I17+I18+I19+I20</f>
        <v>0</v>
      </c>
      <c r="J16" s="1">
        <f t="shared" si="0"/>
        <v>0</v>
      </c>
      <c r="K16" s="1">
        <f>K17+K18+K19+K20</f>
        <v>0</v>
      </c>
      <c r="L16" s="1">
        <f t="shared" si="0"/>
        <v>34600</v>
      </c>
      <c r="M16" s="1">
        <f t="shared" si="0"/>
        <v>44600</v>
      </c>
      <c r="N16" s="1">
        <f t="shared" si="0"/>
        <v>44600</v>
      </c>
      <c r="O16" s="76"/>
      <c r="P16" s="79"/>
    </row>
    <row r="17" spans="1:16" x14ac:dyDescent="0.25">
      <c r="A17" s="73"/>
      <c r="B17" s="6" t="s">
        <v>12</v>
      </c>
      <c r="C17" s="7">
        <v>176</v>
      </c>
      <c r="D17" s="7" t="s">
        <v>42</v>
      </c>
      <c r="E17" s="7" t="s">
        <v>41</v>
      </c>
      <c r="F17" s="7" t="s">
        <v>103</v>
      </c>
      <c r="G17" s="7">
        <v>244</v>
      </c>
      <c r="H17" s="1">
        <f>L17</f>
        <v>34600</v>
      </c>
      <c r="I17" s="1">
        <f>SUM(I25,I33,I41)</f>
        <v>0</v>
      </c>
      <c r="J17" s="1">
        <f t="shared" ref="J17:N17" si="1">SUM(J25,J33,J41)</f>
        <v>0</v>
      </c>
      <c r="K17" s="1">
        <f t="shared" si="1"/>
        <v>0</v>
      </c>
      <c r="L17" s="1">
        <f t="shared" si="1"/>
        <v>34600</v>
      </c>
      <c r="M17" s="1">
        <f t="shared" si="1"/>
        <v>44600</v>
      </c>
      <c r="N17" s="1">
        <f t="shared" si="1"/>
        <v>44600</v>
      </c>
      <c r="O17" s="76"/>
      <c r="P17" s="79"/>
    </row>
    <row r="18" spans="1:16" ht="22.5" x14ac:dyDescent="0.25">
      <c r="A18" s="73"/>
      <c r="B18" s="6" t="s">
        <v>15</v>
      </c>
      <c r="C18" s="7"/>
      <c r="D18" s="7"/>
      <c r="E18" s="7"/>
      <c r="F18" s="7"/>
      <c r="G18" s="7"/>
      <c r="H18" s="1">
        <f t="shared" ref="H18:H20" si="2">I18+J18+K18+L18</f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76"/>
      <c r="P18" s="79"/>
    </row>
    <row r="19" spans="1:16" x14ac:dyDescent="0.25">
      <c r="A19" s="73"/>
      <c r="B19" s="6" t="s">
        <v>13</v>
      </c>
      <c r="C19" s="22"/>
      <c r="D19" s="22"/>
      <c r="E19" s="22"/>
      <c r="F19" s="22"/>
      <c r="G19" s="22"/>
      <c r="H19" s="1">
        <f t="shared" si="2"/>
        <v>0</v>
      </c>
      <c r="I19" s="1">
        <v>0</v>
      </c>
      <c r="J19" s="1">
        <v>0</v>
      </c>
      <c r="K19" s="1">
        <v>0</v>
      </c>
      <c r="L19" s="1">
        <v>0</v>
      </c>
      <c r="M19" s="23">
        <v>0</v>
      </c>
      <c r="N19" s="23">
        <v>0</v>
      </c>
      <c r="O19" s="76"/>
      <c r="P19" s="79"/>
    </row>
    <row r="20" spans="1:16" ht="22.5" x14ac:dyDescent="0.25">
      <c r="A20" s="73"/>
      <c r="B20" s="6" t="s">
        <v>14</v>
      </c>
      <c r="C20" s="22"/>
      <c r="D20" s="22"/>
      <c r="E20" s="22"/>
      <c r="F20" s="22"/>
      <c r="G20" s="22"/>
      <c r="H20" s="1">
        <f t="shared" si="2"/>
        <v>0</v>
      </c>
      <c r="I20" s="1">
        <v>0</v>
      </c>
      <c r="J20" s="1">
        <v>0</v>
      </c>
      <c r="K20" s="1">
        <v>0</v>
      </c>
      <c r="L20" s="1">
        <v>0</v>
      </c>
      <c r="M20" s="23">
        <v>0</v>
      </c>
      <c r="N20" s="23">
        <v>0</v>
      </c>
      <c r="O20" s="76"/>
      <c r="P20" s="79"/>
    </row>
    <row r="21" spans="1:16" x14ac:dyDescent="0.25">
      <c r="A21" s="74"/>
      <c r="B21" s="6" t="s">
        <v>71</v>
      </c>
      <c r="C21" s="22"/>
      <c r="D21" s="22"/>
      <c r="E21" s="22"/>
      <c r="F21" s="22"/>
      <c r="G21" s="22"/>
      <c r="H21" s="1">
        <f t="shared" ref="H21" si="3">I21+J21+K21+L21</f>
        <v>0</v>
      </c>
      <c r="I21" s="1">
        <v>0</v>
      </c>
      <c r="J21" s="1">
        <v>0</v>
      </c>
      <c r="K21" s="1">
        <v>0</v>
      </c>
      <c r="L21" s="1">
        <v>0</v>
      </c>
      <c r="M21" s="23">
        <v>0</v>
      </c>
      <c r="N21" s="23">
        <v>0</v>
      </c>
      <c r="O21" s="77"/>
      <c r="P21" s="80"/>
    </row>
    <row r="22" spans="1:16" ht="33.75" customHeight="1" x14ac:dyDescent="0.25">
      <c r="A22" s="75" t="s">
        <v>131</v>
      </c>
      <c r="B22" s="6" t="s">
        <v>9</v>
      </c>
      <c r="C22" s="22"/>
      <c r="D22" s="22"/>
      <c r="E22" s="22"/>
      <c r="F22" s="22"/>
      <c r="G22" s="22"/>
      <c r="H22" s="1">
        <f>L22</f>
        <v>6</v>
      </c>
      <c r="I22" s="1">
        <v>0</v>
      </c>
      <c r="J22" s="1"/>
      <c r="K22" s="1"/>
      <c r="L22" s="1">
        <v>6</v>
      </c>
      <c r="M22" s="1">
        <v>6</v>
      </c>
      <c r="N22" s="1">
        <v>6</v>
      </c>
      <c r="O22" s="75" t="s">
        <v>125</v>
      </c>
      <c r="P22" s="75" t="s">
        <v>145</v>
      </c>
    </row>
    <row r="23" spans="1:16" x14ac:dyDescent="0.25">
      <c r="A23" s="76"/>
      <c r="B23" s="6" t="s">
        <v>10</v>
      </c>
      <c r="C23" s="22"/>
      <c r="D23" s="22"/>
      <c r="E23" s="22"/>
      <c r="F23" s="22"/>
      <c r="G23" s="22"/>
      <c r="H23" s="1">
        <f>H24/H22</f>
        <v>483.33333333333331</v>
      </c>
      <c r="I23" s="1" t="s">
        <v>11</v>
      </c>
      <c r="J23" s="1" t="s">
        <v>11</v>
      </c>
      <c r="K23" s="1" t="s">
        <v>11</v>
      </c>
      <c r="L23" s="1" t="s">
        <v>11</v>
      </c>
      <c r="M23" s="1">
        <f>M24/M22</f>
        <v>483.33333333333331</v>
      </c>
      <c r="N23" s="1">
        <f>N24/N22</f>
        <v>483.33333333333331</v>
      </c>
      <c r="O23" s="76"/>
      <c r="P23" s="76"/>
    </row>
    <row r="24" spans="1:16" ht="33.75" x14ac:dyDescent="0.25">
      <c r="A24" s="76"/>
      <c r="B24" s="6" t="s">
        <v>143</v>
      </c>
      <c r="C24" s="22"/>
      <c r="D24" s="22"/>
      <c r="E24" s="22"/>
      <c r="F24" s="22"/>
      <c r="G24" s="22"/>
      <c r="H24" s="1">
        <f>L24</f>
        <v>2900</v>
      </c>
      <c r="I24" s="1">
        <f t="shared" ref="I24:N24" si="4">I25+I26+I27+I28</f>
        <v>0</v>
      </c>
      <c r="J24" s="1">
        <f t="shared" si="4"/>
        <v>0</v>
      </c>
      <c r="K24" s="1">
        <f t="shared" si="4"/>
        <v>0</v>
      </c>
      <c r="L24" s="1">
        <f t="shared" si="4"/>
        <v>2900</v>
      </c>
      <c r="M24" s="1">
        <f t="shared" si="4"/>
        <v>2900</v>
      </c>
      <c r="N24" s="1">
        <f t="shared" si="4"/>
        <v>2900</v>
      </c>
      <c r="O24" s="76"/>
      <c r="P24" s="76"/>
    </row>
    <row r="25" spans="1:16" x14ac:dyDescent="0.25">
      <c r="A25" s="76"/>
      <c r="B25" s="6" t="s">
        <v>12</v>
      </c>
      <c r="C25" s="7">
        <v>176</v>
      </c>
      <c r="D25" s="7" t="s">
        <v>42</v>
      </c>
      <c r="E25" s="7" t="s">
        <v>41</v>
      </c>
      <c r="F25" s="7" t="s">
        <v>102</v>
      </c>
      <c r="G25" s="7">
        <v>244</v>
      </c>
      <c r="H25" s="1">
        <f>L25</f>
        <v>2900</v>
      </c>
      <c r="I25" s="1">
        <v>0</v>
      </c>
      <c r="J25" s="1">
        <v>0</v>
      </c>
      <c r="K25" s="1">
        <v>0</v>
      </c>
      <c r="L25" s="1">
        <v>2900</v>
      </c>
      <c r="M25" s="1">
        <v>2900</v>
      </c>
      <c r="N25" s="1">
        <v>2900</v>
      </c>
      <c r="O25" s="76"/>
      <c r="P25" s="76"/>
    </row>
    <row r="26" spans="1:16" ht="22.5" x14ac:dyDescent="0.25">
      <c r="A26" s="76"/>
      <c r="B26" s="6" t="s">
        <v>15</v>
      </c>
      <c r="C26" s="7"/>
      <c r="D26" s="7"/>
      <c r="E26" s="7"/>
      <c r="F26" s="7"/>
      <c r="G26" s="7"/>
      <c r="H26" s="1">
        <f t="shared" ref="H26:H29" si="5">I26+J26+K26+L26</f>
        <v>0</v>
      </c>
      <c r="I26" s="1">
        <f t="shared" ref="I26:I28" si="6">J26+K26+L26+M26</f>
        <v>0</v>
      </c>
      <c r="J26" s="1">
        <f t="shared" ref="J26:J28" si="7">K26+L26+M26+N26</f>
        <v>0</v>
      </c>
      <c r="K26" s="1">
        <f t="shared" ref="K26:K28" si="8">L26+M26+N26+O26</f>
        <v>0</v>
      </c>
      <c r="L26" s="1">
        <f t="shared" ref="L26:L28" si="9">M26+N26+O26+P26</f>
        <v>0</v>
      </c>
      <c r="M26" s="1">
        <f t="shared" ref="M26:N28" si="10">N26+O26+P26+Q26</f>
        <v>0</v>
      </c>
      <c r="N26" s="1">
        <f t="shared" si="10"/>
        <v>0</v>
      </c>
      <c r="O26" s="76"/>
      <c r="P26" s="76"/>
    </row>
    <row r="27" spans="1:16" x14ac:dyDescent="0.25">
      <c r="A27" s="76"/>
      <c r="B27" s="6" t="s">
        <v>13</v>
      </c>
      <c r="C27" s="22"/>
      <c r="D27" s="22"/>
      <c r="E27" s="22"/>
      <c r="F27" s="22"/>
      <c r="G27" s="22"/>
      <c r="H27" s="1">
        <f t="shared" si="5"/>
        <v>0</v>
      </c>
      <c r="I27" s="1">
        <f t="shared" si="6"/>
        <v>0</v>
      </c>
      <c r="J27" s="1">
        <f t="shared" si="7"/>
        <v>0</v>
      </c>
      <c r="K27" s="1">
        <f t="shared" si="8"/>
        <v>0</v>
      </c>
      <c r="L27" s="1">
        <f t="shared" si="9"/>
        <v>0</v>
      </c>
      <c r="M27" s="1">
        <f t="shared" si="10"/>
        <v>0</v>
      </c>
      <c r="N27" s="1">
        <f t="shared" si="10"/>
        <v>0</v>
      </c>
      <c r="O27" s="76"/>
      <c r="P27" s="76"/>
    </row>
    <row r="28" spans="1:16" ht="22.5" x14ac:dyDescent="0.25">
      <c r="A28" s="76"/>
      <c r="B28" s="6" t="s">
        <v>14</v>
      </c>
      <c r="C28" s="22"/>
      <c r="D28" s="22"/>
      <c r="E28" s="22"/>
      <c r="F28" s="22"/>
      <c r="G28" s="22"/>
      <c r="H28" s="1">
        <f t="shared" si="5"/>
        <v>0</v>
      </c>
      <c r="I28" s="1">
        <f t="shared" si="6"/>
        <v>0</v>
      </c>
      <c r="J28" s="1">
        <f t="shared" si="7"/>
        <v>0</v>
      </c>
      <c r="K28" s="1">
        <f t="shared" si="8"/>
        <v>0</v>
      </c>
      <c r="L28" s="1">
        <f t="shared" si="9"/>
        <v>0</v>
      </c>
      <c r="M28" s="1">
        <f t="shared" si="10"/>
        <v>0</v>
      </c>
      <c r="N28" s="1">
        <f t="shared" si="10"/>
        <v>0</v>
      </c>
      <c r="O28" s="76"/>
      <c r="P28" s="76"/>
    </row>
    <row r="29" spans="1:16" x14ac:dyDescent="0.25">
      <c r="A29" s="77"/>
      <c r="B29" s="6" t="s">
        <v>71</v>
      </c>
      <c r="C29" s="22"/>
      <c r="D29" s="22"/>
      <c r="E29" s="22"/>
      <c r="F29" s="22"/>
      <c r="G29" s="22"/>
      <c r="H29" s="1">
        <f t="shared" si="5"/>
        <v>0</v>
      </c>
      <c r="I29" s="1">
        <v>0</v>
      </c>
      <c r="J29" s="1">
        <v>0</v>
      </c>
      <c r="K29" s="1">
        <v>0</v>
      </c>
      <c r="L29" s="1">
        <v>0</v>
      </c>
      <c r="M29" s="23">
        <v>0</v>
      </c>
      <c r="N29" s="23">
        <v>0</v>
      </c>
      <c r="O29" s="77"/>
      <c r="P29" s="77"/>
    </row>
    <row r="30" spans="1:16" ht="45" customHeight="1" x14ac:dyDescent="0.25">
      <c r="A30" s="101" t="s">
        <v>93</v>
      </c>
      <c r="B30" s="6" t="s">
        <v>95</v>
      </c>
      <c r="C30" s="22"/>
      <c r="D30" s="22"/>
      <c r="E30" s="22"/>
      <c r="F30" s="22"/>
      <c r="G30" s="22"/>
      <c r="H30" s="1">
        <f>L30</f>
        <v>9</v>
      </c>
      <c r="I30" s="1">
        <v>0</v>
      </c>
      <c r="J30" s="1">
        <v>0</v>
      </c>
      <c r="K30" s="1">
        <v>0</v>
      </c>
      <c r="L30" s="1">
        <v>9</v>
      </c>
      <c r="M30" s="1">
        <v>9</v>
      </c>
      <c r="N30" s="1">
        <v>9</v>
      </c>
      <c r="O30" s="101" t="s">
        <v>120</v>
      </c>
      <c r="P30" s="101" t="s">
        <v>146</v>
      </c>
    </row>
    <row r="31" spans="1:16" ht="20.45" customHeight="1" x14ac:dyDescent="0.25">
      <c r="A31" s="101"/>
      <c r="B31" s="6" t="s">
        <v>10</v>
      </c>
      <c r="C31" s="22"/>
      <c r="D31" s="22"/>
      <c r="E31" s="22"/>
      <c r="F31" s="22"/>
      <c r="G31" s="22"/>
      <c r="H31" s="1">
        <f>H32/H30</f>
        <v>3333.3333333333335</v>
      </c>
      <c r="I31" s="1" t="s">
        <v>11</v>
      </c>
      <c r="J31" s="1" t="s">
        <v>11</v>
      </c>
      <c r="K31" s="1" t="s">
        <v>11</v>
      </c>
      <c r="L31" s="1" t="s">
        <v>11</v>
      </c>
      <c r="M31" s="1">
        <f>M32/M30</f>
        <v>4444.4444444444443</v>
      </c>
      <c r="N31" s="1">
        <f>N32/N30</f>
        <v>4444.4444444444443</v>
      </c>
      <c r="O31" s="101"/>
      <c r="P31" s="101"/>
    </row>
    <row r="32" spans="1:16" ht="33.75" x14ac:dyDescent="0.25">
      <c r="A32" s="101"/>
      <c r="B32" s="6" t="s">
        <v>143</v>
      </c>
      <c r="C32" s="22"/>
      <c r="D32" s="22"/>
      <c r="E32" s="22"/>
      <c r="F32" s="22"/>
      <c r="G32" s="22"/>
      <c r="H32" s="1">
        <f>L32</f>
        <v>30000</v>
      </c>
      <c r="I32" s="1">
        <v>0</v>
      </c>
      <c r="J32" s="1">
        <v>0</v>
      </c>
      <c r="K32" s="1">
        <f>SUM(K33:K36)</f>
        <v>0</v>
      </c>
      <c r="L32" s="1">
        <f>SUM(L33:L36)</f>
        <v>30000</v>
      </c>
      <c r="M32" s="1">
        <f t="shared" ref="M32:N32" si="11">SUM(M33:M36)</f>
        <v>40000</v>
      </c>
      <c r="N32" s="1">
        <f t="shared" si="11"/>
        <v>40000</v>
      </c>
      <c r="O32" s="101"/>
      <c r="P32" s="101"/>
    </row>
    <row r="33" spans="1:16" x14ac:dyDescent="0.25">
      <c r="A33" s="101"/>
      <c r="B33" s="6" t="s">
        <v>12</v>
      </c>
      <c r="C33" s="7">
        <v>176</v>
      </c>
      <c r="D33" s="7" t="s">
        <v>42</v>
      </c>
      <c r="E33" s="7" t="s">
        <v>41</v>
      </c>
      <c r="F33" s="7" t="s">
        <v>104</v>
      </c>
      <c r="G33" s="7">
        <v>244</v>
      </c>
      <c r="H33" s="1">
        <f>L33</f>
        <v>30000</v>
      </c>
      <c r="I33" s="1">
        <v>0</v>
      </c>
      <c r="J33" s="1">
        <v>0</v>
      </c>
      <c r="K33" s="1">
        <v>0</v>
      </c>
      <c r="L33" s="1">
        <v>30000</v>
      </c>
      <c r="M33" s="1">
        <v>40000</v>
      </c>
      <c r="N33" s="1">
        <v>40000</v>
      </c>
      <c r="O33" s="101"/>
      <c r="P33" s="101"/>
    </row>
    <row r="34" spans="1:16" ht="22.5" x14ac:dyDescent="0.25">
      <c r="A34" s="101"/>
      <c r="B34" s="6" t="s">
        <v>15</v>
      </c>
      <c r="C34" s="7"/>
      <c r="D34" s="7"/>
      <c r="E34" s="7"/>
      <c r="F34" s="7"/>
      <c r="G34" s="7"/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01"/>
      <c r="P34" s="101"/>
    </row>
    <row r="35" spans="1:16" x14ac:dyDescent="0.25">
      <c r="A35" s="101"/>
      <c r="B35" s="6" t="s">
        <v>13</v>
      </c>
      <c r="C35" s="22"/>
      <c r="D35" s="22"/>
      <c r="E35" s="22"/>
      <c r="F35" s="22"/>
      <c r="G35" s="22"/>
      <c r="H35" s="23">
        <v>0</v>
      </c>
      <c r="I35" s="1">
        <v>0</v>
      </c>
      <c r="J35" s="1">
        <v>0</v>
      </c>
      <c r="K35" s="1">
        <v>0</v>
      </c>
      <c r="L35" s="1">
        <v>0</v>
      </c>
      <c r="M35" s="23">
        <v>0</v>
      </c>
      <c r="N35" s="23">
        <v>0</v>
      </c>
      <c r="O35" s="101"/>
      <c r="P35" s="101"/>
    </row>
    <row r="36" spans="1:16" ht="22.5" x14ac:dyDescent="0.25">
      <c r="A36" s="101"/>
      <c r="B36" s="6" t="s">
        <v>14</v>
      </c>
      <c r="C36" s="22"/>
      <c r="D36" s="22"/>
      <c r="E36" s="22"/>
      <c r="F36" s="22"/>
      <c r="G36" s="22"/>
      <c r="H36" s="23">
        <v>0</v>
      </c>
      <c r="I36" s="1">
        <v>0</v>
      </c>
      <c r="J36" s="1">
        <v>0</v>
      </c>
      <c r="K36" s="1">
        <v>0</v>
      </c>
      <c r="L36" s="1">
        <v>0</v>
      </c>
      <c r="M36" s="23">
        <v>0</v>
      </c>
      <c r="N36" s="23">
        <v>0</v>
      </c>
      <c r="O36" s="101"/>
      <c r="P36" s="101"/>
    </row>
    <row r="37" spans="1:16" x14ac:dyDescent="0.25">
      <c r="A37" s="101"/>
      <c r="B37" s="6" t="s">
        <v>71</v>
      </c>
      <c r="C37" s="22"/>
      <c r="D37" s="22"/>
      <c r="E37" s="22"/>
      <c r="F37" s="22"/>
      <c r="G37" s="22"/>
      <c r="H37" s="1">
        <f t="shared" ref="H37" si="12">I37+J37+K37+L37</f>
        <v>0</v>
      </c>
      <c r="I37" s="1">
        <v>0</v>
      </c>
      <c r="J37" s="1">
        <v>0</v>
      </c>
      <c r="K37" s="1">
        <v>0</v>
      </c>
      <c r="L37" s="1">
        <v>0</v>
      </c>
      <c r="M37" s="23">
        <v>0</v>
      </c>
      <c r="N37" s="23">
        <v>0</v>
      </c>
      <c r="O37" s="101"/>
      <c r="P37" s="101"/>
    </row>
    <row r="38" spans="1:16" ht="45" customHeight="1" x14ac:dyDescent="0.25">
      <c r="A38" s="73" t="s">
        <v>94</v>
      </c>
      <c r="B38" s="4" t="s">
        <v>96</v>
      </c>
      <c r="C38" s="24"/>
      <c r="D38" s="24"/>
      <c r="E38" s="24"/>
      <c r="F38" s="24"/>
      <c r="G38" s="24"/>
      <c r="H38" s="1">
        <f>L38</f>
        <v>12</v>
      </c>
      <c r="I38" s="2">
        <v>0</v>
      </c>
      <c r="J38" s="2">
        <v>0</v>
      </c>
      <c r="K38" s="2">
        <v>0</v>
      </c>
      <c r="L38" s="2">
        <v>12</v>
      </c>
      <c r="M38" s="2">
        <v>12</v>
      </c>
      <c r="N38" s="25">
        <v>12</v>
      </c>
      <c r="O38" s="76" t="s">
        <v>126</v>
      </c>
      <c r="P38" s="79" t="s">
        <v>147</v>
      </c>
    </row>
    <row r="39" spans="1:16" ht="20.45" customHeight="1" x14ac:dyDescent="0.25">
      <c r="A39" s="73"/>
      <c r="B39" s="6" t="s">
        <v>10</v>
      </c>
      <c r="C39" s="22"/>
      <c r="D39" s="22"/>
      <c r="E39" s="22"/>
      <c r="F39" s="22"/>
      <c r="G39" s="22"/>
      <c r="H39" s="1">
        <f>H40/H38</f>
        <v>141.66666666666666</v>
      </c>
      <c r="I39" s="1" t="s">
        <v>11</v>
      </c>
      <c r="J39" s="1" t="s">
        <v>11</v>
      </c>
      <c r="K39" s="1" t="s">
        <v>11</v>
      </c>
      <c r="L39" s="1" t="s">
        <v>11</v>
      </c>
      <c r="M39" s="26">
        <f>M40/M38</f>
        <v>141.66666666666666</v>
      </c>
      <c r="N39" s="26">
        <f>N40/N38</f>
        <v>141.66666666666666</v>
      </c>
      <c r="O39" s="76"/>
      <c r="P39" s="79"/>
    </row>
    <row r="40" spans="1:16" ht="33.75" x14ac:dyDescent="0.25">
      <c r="A40" s="73"/>
      <c r="B40" s="6" t="s">
        <v>143</v>
      </c>
      <c r="C40" s="22"/>
      <c r="D40" s="22"/>
      <c r="E40" s="22"/>
      <c r="F40" s="22"/>
      <c r="G40" s="22"/>
      <c r="H40" s="1">
        <f>L40</f>
        <v>1700</v>
      </c>
      <c r="I40" s="1">
        <v>0</v>
      </c>
      <c r="J40" s="1">
        <v>0</v>
      </c>
      <c r="K40" s="1">
        <v>0</v>
      </c>
      <c r="L40" s="1">
        <f>SUM(L41:L44)</f>
        <v>1700</v>
      </c>
      <c r="M40" s="1">
        <f t="shared" ref="M40:N40" si="13">SUM(M41:M44)</f>
        <v>1700</v>
      </c>
      <c r="N40" s="1">
        <f t="shared" si="13"/>
        <v>1700</v>
      </c>
      <c r="O40" s="76"/>
      <c r="P40" s="79"/>
    </row>
    <row r="41" spans="1:16" x14ac:dyDescent="0.25">
      <c r="A41" s="73"/>
      <c r="B41" s="5" t="s">
        <v>12</v>
      </c>
      <c r="C41" s="7">
        <v>176</v>
      </c>
      <c r="D41" s="7" t="s">
        <v>42</v>
      </c>
      <c r="E41" s="7" t="s">
        <v>41</v>
      </c>
      <c r="F41" s="7" t="s">
        <v>104</v>
      </c>
      <c r="G41" s="7">
        <v>244</v>
      </c>
      <c r="H41" s="1">
        <f>L41</f>
        <v>1700</v>
      </c>
      <c r="I41" s="1">
        <v>0</v>
      </c>
      <c r="J41" s="1">
        <v>0</v>
      </c>
      <c r="K41" s="1">
        <v>0</v>
      </c>
      <c r="L41" s="1">
        <v>1700</v>
      </c>
      <c r="M41" s="1">
        <v>1700</v>
      </c>
      <c r="N41" s="1">
        <v>1700</v>
      </c>
      <c r="O41" s="76"/>
      <c r="P41" s="79"/>
    </row>
    <row r="42" spans="1:16" ht="22.5" x14ac:dyDescent="0.25">
      <c r="A42" s="73"/>
      <c r="B42" s="6" t="s">
        <v>15</v>
      </c>
      <c r="C42" s="7"/>
      <c r="D42" s="7"/>
      <c r="E42" s="7"/>
      <c r="F42" s="7"/>
      <c r="G42" s="7"/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76"/>
      <c r="P42" s="79"/>
    </row>
    <row r="43" spans="1:16" x14ac:dyDescent="0.25">
      <c r="A43" s="73"/>
      <c r="B43" s="6" t="s">
        <v>13</v>
      </c>
      <c r="C43" s="22"/>
      <c r="D43" s="22"/>
      <c r="E43" s="22"/>
      <c r="F43" s="22"/>
      <c r="G43" s="22"/>
      <c r="H43" s="23">
        <v>0</v>
      </c>
      <c r="I43" s="1">
        <v>0</v>
      </c>
      <c r="J43" s="1">
        <v>0</v>
      </c>
      <c r="K43" s="1">
        <v>0</v>
      </c>
      <c r="L43" s="1">
        <v>0</v>
      </c>
      <c r="M43" s="23">
        <v>0</v>
      </c>
      <c r="N43" s="23">
        <v>0</v>
      </c>
      <c r="O43" s="76"/>
      <c r="P43" s="79"/>
    </row>
    <row r="44" spans="1:16" ht="22.5" x14ac:dyDescent="0.25">
      <c r="A44" s="73"/>
      <c r="B44" s="5" t="s">
        <v>14</v>
      </c>
      <c r="C44" s="27"/>
      <c r="D44" s="27"/>
      <c r="E44" s="27"/>
      <c r="F44" s="27"/>
      <c r="G44" s="27"/>
      <c r="H44" s="28">
        <v>0</v>
      </c>
      <c r="I44" s="29">
        <v>0</v>
      </c>
      <c r="J44" s="29">
        <v>0</v>
      </c>
      <c r="K44" s="29">
        <v>0</v>
      </c>
      <c r="L44" s="29">
        <v>0</v>
      </c>
      <c r="M44" s="28">
        <v>0</v>
      </c>
      <c r="N44" s="28">
        <v>0</v>
      </c>
      <c r="O44" s="76"/>
      <c r="P44" s="79"/>
    </row>
    <row r="45" spans="1:16" ht="15.75" thickBot="1" x14ac:dyDescent="0.3">
      <c r="A45" s="87"/>
      <c r="B45" s="6" t="s">
        <v>71</v>
      </c>
      <c r="C45" s="22"/>
      <c r="D45" s="22"/>
      <c r="E45" s="22"/>
      <c r="F45" s="22"/>
      <c r="G45" s="22"/>
      <c r="H45" s="1">
        <f t="shared" ref="H45" si="14">I45+J45+K45+L45</f>
        <v>0</v>
      </c>
      <c r="I45" s="1">
        <v>0</v>
      </c>
      <c r="J45" s="1">
        <v>0</v>
      </c>
      <c r="K45" s="1">
        <v>0</v>
      </c>
      <c r="L45" s="1">
        <v>0</v>
      </c>
      <c r="M45" s="23">
        <v>0</v>
      </c>
      <c r="N45" s="23">
        <v>0</v>
      </c>
      <c r="O45" s="110"/>
      <c r="P45" s="117"/>
    </row>
    <row r="46" spans="1:16" ht="33.75" customHeight="1" x14ac:dyDescent="0.25">
      <c r="A46" s="114" t="s">
        <v>66</v>
      </c>
      <c r="B46" s="17" t="s">
        <v>16</v>
      </c>
      <c r="C46" s="18"/>
      <c r="D46" s="18"/>
      <c r="E46" s="18"/>
      <c r="F46" s="18"/>
      <c r="G46" s="18"/>
      <c r="H46" s="19"/>
      <c r="I46" s="19"/>
      <c r="J46" s="19"/>
      <c r="K46" s="19"/>
      <c r="L46" s="19"/>
      <c r="M46" s="19"/>
      <c r="N46" s="21"/>
      <c r="O46" s="115" t="s">
        <v>121</v>
      </c>
      <c r="P46" s="116" t="s">
        <v>163</v>
      </c>
    </row>
    <row r="47" spans="1:16" x14ac:dyDescent="0.25">
      <c r="A47" s="73"/>
      <c r="B47" s="6" t="s">
        <v>10</v>
      </c>
      <c r="C47" s="22"/>
      <c r="D47" s="22"/>
      <c r="E47" s="22"/>
      <c r="F47" s="22"/>
      <c r="G47" s="22"/>
      <c r="H47" s="1"/>
      <c r="I47" s="1" t="s">
        <v>11</v>
      </c>
      <c r="J47" s="1" t="s">
        <v>11</v>
      </c>
      <c r="K47" s="1" t="s">
        <v>11</v>
      </c>
      <c r="L47" s="1" t="s">
        <v>11</v>
      </c>
      <c r="M47" s="1"/>
      <c r="N47" s="26"/>
      <c r="O47" s="76"/>
      <c r="P47" s="79"/>
    </row>
    <row r="48" spans="1:16" ht="33.75" x14ac:dyDescent="0.25">
      <c r="A48" s="73"/>
      <c r="B48" s="6" t="s">
        <v>143</v>
      </c>
      <c r="C48" s="22"/>
      <c r="D48" s="22"/>
      <c r="E48" s="22"/>
      <c r="F48" s="22"/>
      <c r="G48" s="22"/>
      <c r="H48" s="23">
        <f>SUM(H49:H51)</f>
        <v>224636</v>
      </c>
      <c r="I48" s="23">
        <f>SUM(I49:I51)</f>
        <v>22060.799999999999</v>
      </c>
      <c r="J48" s="23">
        <f t="shared" ref="J48:N48" si="15">SUM(J49:J51)</f>
        <v>0</v>
      </c>
      <c r="K48" s="23">
        <f t="shared" si="15"/>
        <v>0</v>
      </c>
      <c r="L48" s="23">
        <f>SUM(L49:L51)</f>
        <v>224636</v>
      </c>
      <c r="M48" s="23">
        <f t="shared" si="15"/>
        <v>229168</v>
      </c>
      <c r="N48" s="23">
        <f t="shared" si="15"/>
        <v>240515</v>
      </c>
      <c r="O48" s="76"/>
      <c r="P48" s="79"/>
    </row>
    <row r="49" spans="1:16" x14ac:dyDescent="0.25">
      <c r="A49" s="73"/>
      <c r="B49" s="75" t="s">
        <v>12</v>
      </c>
      <c r="C49" s="7">
        <v>176</v>
      </c>
      <c r="D49" s="7" t="s">
        <v>42</v>
      </c>
      <c r="E49" s="7" t="s">
        <v>41</v>
      </c>
      <c r="F49" s="7" t="s">
        <v>105</v>
      </c>
      <c r="G49" s="7"/>
      <c r="H49" s="1">
        <f>L49</f>
        <v>218360</v>
      </c>
      <c r="I49" s="1">
        <f>I59+I67+I75+I83+I91+I99+I107</f>
        <v>22060.799999999999</v>
      </c>
      <c r="J49" s="1">
        <f t="shared" ref="J49:N49" si="16">J59+J67+J75+J83+J91+J99+J107</f>
        <v>0</v>
      </c>
      <c r="K49" s="1">
        <f t="shared" si="16"/>
        <v>0</v>
      </c>
      <c r="L49" s="1">
        <v>218360</v>
      </c>
      <c r="M49" s="1">
        <f t="shared" si="16"/>
        <v>229168</v>
      </c>
      <c r="N49" s="1">
        <f t="shared" si="16"/>
        <v>240515</v>
      </c>
      <c r="O49" s="76"/>
      <c r="P49" s="79"/>
    </row>
    <row r="50" spans="1:16" x14ac:dyDescent="0.25">
      <c r="A50" s="73"/>
      <c r="B50" s="76"/>
      <c r="C50" s="7">
        <v>126</v>
      </c>
      <c r="D50" s="7" t="s">
        <v>41</v>
      </c>
      <c r="E50" s="7" t="s">
        <v>41</v>
      </c>
      <c r="F50" s="7" t="s">
        <v>105</v>
      </c>
      <c r="G50" s="7"/>
      <c r="H50" s="1">
        <f>L50</f>
        <v>600</v>
      </c>
      <c r="I50" s="1">
        <f>I115</f>
        <v>0</v>
      </c>
      <c r="J50" s="1">
        <f t="shared" ref="J50:N50" si="17">J115</f>
        <v>0</v>
      </c>
      <c r="K50" s="1">
        <f t="shared" si="17"/>
        <v>0</v>
      </c>
      <c r="L50" s="1">
        <f t="shared" si="17"/>
        <v>600</v>
      </c>
      <c r="M50" s="1">
        <f t="shared" si="17"/>
        <v>0</v>
      </c>
      <c r="N50" s="1">
        <f t="shared" si="17"/>
        <v>0</v>
      </c>
      <c r="O50" s="76"/>
      <c r="P50" s="79"/>
    </row>
    <row r="51" spans="1:16" x14ac:dyDescent="0.25">
      <c r="A51" s="73"/>
      <c r="B51" s="77"/>
      <c r="C51" s="7">
        <v>136</v>
      </c>
      <c r="D51" s="7" t="s">
        <v>170</v>
      </c>
      <c r="E51" s="7" t="s">
        <v>41</v>
      </c>
      <c r="F51" s="7" t="s">
        <v>105</v>
      </c>
      <c r="G51" s="7"/>
      <c r="H51" s="1">
        <f>L51</f>
        <v>5676</v>
      </c>
      <c r="I51" s="1">
        <f>I123+I131</f>
        <v>0</v>
      </c>
      <c r="J51" s="1">
        <f t="shared" ref="J51:N51" si="18">J123+J131</f>
        <v>0</v>
      </c>
      <c r="K51" s="1">
        <f t="shared" si="18"/>
        <v>0</v>
      </c>
      <c r="L51" s="1">
        <f t="shared" si="18"/>
        <v>5676</v>
      </c>
      <c r="M51" s="1">
        <f t="shared" si="18"/>
        <v>0</v>
      </c>
      <c r="N51" s="1">
        <f t="shared" si="18"/>
        <v>0</v>
      </c>
      <c r="O51" s="76"/>
      <c r="P51" s="79"/>
    </row>
    <row r="52" spans="1:16" ht="22.5" x14ac:dyDescent="0.25">
      <c r="A52" s="73"/>
      <c r="B52" s="6" t="s">
        <v>15</v>
      </c>
      <c r="C52" s="7"/>
      <c r="D52" s="7"/>
      <c r="E52" s="7"/>
      <c r="F52" s="7"/>
      <c r="G52" s="7"/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76"/>
      <c r="P52" s="79"/>
    </row>
    <row r="53" spans="1:16" x14ac:dyDescent="0.25">
      <c r="A53" s="73"/>
      <c r="B53" s="6" t="s">
        <v>13</v>
      </c>
      <c r="C53" s="22"/>
      <c r="D53" s="22"/>
      <c r="E53" s="22"/>
      <c r="F53" s="22"/>
      <c r="G53" s="22"/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76"/>
      <c r="P53" s="79"/>
    </row>
    <row r="54" spans="1:16" ht="22.5" x14ac:dyDescent="0.25">
      <c r="A54" s="73"/>
      <c r="B54" s="6" t="s">
        <v>14</v>
      </c>
      <c r="C54" s="22"/>
      <c r="D54" s="22"/>
      <c r="E54" s="22"/>
      <c r="F54" s="22"/>
      <c r="G54" s="22"/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76"/>
      <c r="P54" s="79"/>
    </row>
    <row r="55" spans="1:16" x14ac:dyDescent="0.25">
      <c r="A55" s="74"/>
      <c r="B55" s="6" t="s">
        <v>71</v>
      </c>
      <c r="C55" s="22"/>
      <c r="D55" s="22"/>
      <c r="E55" s="22"/>
      <c r="F55" s="22"/>
      <c r="G55" s="22"/>
      <c r="H55" s="1">
        <f t="shared" ref="H55:L55" si="19">I55+J55+K55+L55</f>
        <v>0</v>
      </c>
      <c r="I55" s="1">
        <f t="shared" si="19"/>
        <v>0</v>
      </c>
      <c r="J55" s="1">
        <f t="shared" si="19"/>
        <v>0</v>
      </c>
      <c r="K55" s="1">
        <f t="shared" si="19"/>
        <v>0</v>
      </c>
      <c r="L55" s="1">
        <f t="shared" si="19"/>
        <v>0</v>
      </c>
      <c r="M55" s="1">
        <f>N55+O55+P55+Q55</f>
        <v>0</v>
      </c>
      <c r="N55" s="1">
        <f>O55+P55+Q55+R55</f>
        <v>0</v>
      </c>
      <c r="O55" s="77"/>
      <c r="P55" s="80"/>
    </row>
    <row r="56" spans="1:16" ht="33.75" customHeight="1" x14ac:dyDescent="0.25">
      <c r="A56" s="72" t="s">
        <v>72</v>
      </c>
      <c r="B56" s="6" t="s">
        <v>9</v>
      </c>
      <c r="C56" s="22"/>
      <c r="D56" s="22"/>
      <c r="E56" s="22"/>
      <c r="F56" s="22"/>
      <c r="G56" s="22"/>
      <c r="H56" s="1">
        <f>L56</f>
        <v>30000</v>
      </c>
      <c r="I56" s="1">
        <v>15000</v>
      </c>
      <c r="J56" s="1">
        <v>7500</v>
      </c>
      <c r="K56" s="1">
        <v>7500</v>
      </c>
      <c r="L56" s="1">
        <v>30000</v>
      </c>
      <c r="M56" s="1">
        <v>30000</v>
      </c>
      <c r="N56" s="26">
        <v>30000</v>
      </c>
      <c r="O56" s="75" t="s">
        <v>101</v>
      </c>
      <c r="P56" s="78" t="s">
        <v>164</v>
      </c>
    </row>
    <row r="57" spans="1:16" x14ac:dyDescent="0.25">
      <c r="A57" s="73"/>
      <c r="B57" s="6" t="s">
        <v>10</v>
      </c>
      <c r="C57" s="22"/>
      <c r="D57" s="22"/>
      <c r="E57" s="22"/>
      <c r="F57" s="22"/>
      <c r="G57" s="22"/>
      <c r="H57" s="30">
        <v>0</v>
      </c>
      <c r="I57" s="31" t="s">
        <v>11</v>
      </c>
      <c r="J57" s="31" t="s">
        <v>11</v>
      </c>
      <c r="K57" s="31" t="s">
        <v>11</v>
      </c>
      <c r="L57" s="31" t="s">
        <v>11</v>
      </c>
      <c r="M57" s="1">
        <f t="shared" ref="M57:N60" si="20">N57+O57+P57+Q57</f>
        <v>0</v>
      </c>
      <c r="N57" s="1">
        <f t="shared" si="20"/>
        <v>0</v>
      </c>
      <c r="O57" s="76"/>
      <c r="P57" s="79"/>
    </row>
    <row r="58" spans="1:16" ht="33.75" x14ac:dyDescent="0.25">
      <c r="A58" s="73"/>
      <c r="B58" s="6" t="s">
        <v>143</v>
      </c>
      <c r="C58" s="22"/>
      <c r="D58" s="22"/>
      <c r="E58" s="22"/>
      <c r="F58" s="22"/>
      <c r="G58" s="22"/>
      <c r="H58" s="30">
        <v>0</v>
      </c>
      <c r="I58" s="1">
        <f t="shared" ref="I58:L62" si="21">J58+K58+L58+M58</f>
        <v>0</v>
      </c>
      <c r="J58" s="1">
        <f t="shared" si="21"/>
        <v>0</v>
      </c>
      <c r="K58" s="1">
        <f t="shared" si="21"/>
        <v>0</v>
      </c>
      <c r="L58" s="1">
        <f t="shared" si="21"/>
        <v>0</v>
      </c>
      <c r="M58" s="1">
        <f t="shared" si="20"/>
        <v>0</v>
      </c>
      <c r="N58" s="1">
        <f t="shared" si="20"/>
        <v>0</v>
      </c>
      <c r="O58" s="76"/>
      <c r="P58" s="79"/>
    </row>
    <row r="59" spans="1:16" ht="15" customHeight="1" x14ac:dyDescent="0.25">
      <c r="A59" s="73"/>
      <c r="B59" s="6" t="s">
        <v>12</v>
      </c>
      <c r="C59" s="22"/>
      <c r="D59" s="22"/>
      <c r="E59" s="22"/>
      <c r="F59" s="22"/>
      <c r="G59" s="22"/>
      <c r="H59" s="30">
        <v>0</v>
      </c>
      <c r="I59" s="1">
        <f t="shared" si="21"/>
        <v>0</v>
      </c>
      <c r="J59" s="1">
        <f t="shared" si="21"/>
        <v>0</v>
      </c>
      <c r="K59" s="1">
        <f t="shared" si="21"/>
        <v>0</v>
      </c>
      <c r="L59" s="1">
        <f t="shared" si="21"/>
        <v>0</v>
      </c>
      <c r="M59" s="1">
        <f t="shared" si="20"/>
        <v>0</v>
      </c>
      <c r="N59" s="1">
        <f t="shared" si="20"/>
        <v>0</v>
      </c>
      <c r="O59" s="76"/>
      <c r="P59" s="79"/>
    </row>
    <row r="60" spans="1:16" ht="22.5" x14ac:dyDescent="0.25">
      <c r="A60" s="73"/>
      <c r="B60" s="6" t="s">
        <v>15</v>
      </c>
      <c r="C60" s="22"/>
      <c r="D60" s="22"/>
      <c r="E60" s="22"/>
      <c r="F60" s="22"/>
      <c r="G60" s="22"/>
      <c r="H60" s="30">
        <v>0</v>
      </c>
      <c r="I60" s="1">
        <f t="shared" si="21"/>
        <v>0</v>
      </c>
      <c r="J60" s="1">
        <f t="shared" si="21"/>
        <v>0</v>
      </c>
      <c r="K60" s="1">
        <f t="shared" si="21"/>
        <v>0</v>
      </c>
      <c r="L60" s="1">
        <f t="shared" si="21"/>
        <v>0</v>
      </c>
      <c r="M60" s="1">
        <f t="shared" si="20"/>
        <v>0</v>
      </c>
      <c r="N60" s="1">
        <f t="shared" si="20"/>
        <v>0</v>
      </c>
      <c r="O60" s="76"/>
      <c r="P60" s="79"/>
    </row>
    <row r="61" spans="1:16" x14ac:dyDescent="0.25">
      <c r="A61" s="73"/>
      <c r="B61" s="6" t="s">
        <v>13</v>
      </c>
      <c r="C61" s="22"/>
      <c r="D61" s="22"/>
      <c r="E61" s="22"/>
      <c r="F61" s="22"/>
      <c r="G61" s="22"/>
      <c r="H61" s="30">
        <v>0</v>
      </c>
      <c r="I61" s="1">
        <f t="shared" si="21"/>
        <v>0</v>
      </c>
      <c r="J61" s="1">
        <f t="shared" si="21"/>
        <v>0</v>
      </c>
      <c r="K61" s="1">
        <f t="shared" si="21"/>
        <v>0</v>
      </c>
      <c r="L61" s="1">
        <f t="shared" si="21"/>
        <v>0</v>
      </c>
      <c r="M61" s="23">
        <v>0</v>
      </c>
      <c r="N61" s="23">
        <v>0</v>
      </c>
      <c r="O61" s="76"/>
      <c r="P61" s="79"/>
    </row>
    <row r="62" spans="1:16" ht="22.5" x14ac:dyDescent="0.25">
      <c r="A62" s="73"/>
      <c r="B62" s="6" t="s">
        <v>14</v>
      </c>
      <c r="C62" s="22"/>
      <c r="D62" s="22"/>
      <c r="E62" s="22"/>
      <c r="F62" s="22"/>
      <c r="G62" s="22"/>
      <c r="H62" s="30">
        <v>0</v>
      </c>
      <c r="I62" s="1">
        <f t="shared" si="21"/>
        <v>0</v>
      </c>
      <c r="J62" s="1">
        <f t="shared" si="21"/>
        <v>0</v>
      </c>
      <c r="K62" s="1">
        <f t="shared" si="21"/>
        <v>0</v>
      </c>
      <c r="L62" s="1">
        <f t="shared" si="21"/>
        <v>0</v>
      </c>
      <c r="M62" s="1">
        <f>N62+O62+P62+Q62</f>
        <v>0</v>
      </c>
      <c r="N62" s="1">
        <f>O62+P62+Q62+R62</f>
        <v>0</v>
      </c>
      <c r="O62" s="76"/>
      <c r="P62" s="79"/>
    </row>
    <row r="63" spans="1:16" x14ac:dyDescent="0.25">
      <c r="A63" s="74"/>
      <c r="B63" s="6" t="s">
        <v>71</v>
      </c>
      <c r="C63" s="22"/>
      <c r="D63" s="22"/>
      <c r="E63" s="22"/>
      <c r="F63" s="22"/>
      <c r="G63" s="22"/>
      <c r="H63" s="30">
        <f t="shared" ref="H63" si="22">I63+J63+K63+L63</f>
        <v>0</v>
      </c>
      <c r="I63" s="1">
        <v>0</v>
      </c>
      <c r="J63" s="1">
        <v>0</v>
      </c>
      <c r="K63" s="1">
        <v>0</v>
      </c>
      <c r="L63" s="1">
        <v>0</v>
      </c>
      <c r="M63" s="23">
        <v>0</v>
      </c>
      <c r="N63" s="23">
        <v>0</v>
      </c>
      <c r="O63" s="77"/>
      <c r="P63" s="80"/>
    </row>
    <row r="64" spans="1:16" ht="33.75" customHeight="1" x14ac:dyDescent="0.25">
      <c r="A64" s="72" t="s">
        <v>73</v>
      </c>
      <c r="B64" s="6" t="s">
        <v>9</v>
      </c>
      <c r="C64" s="22"/>
      <c r="D64" s="22"/>
      <c r="E64" s="22"/>
      <c r="F64" s="22"/>
      <c r="G64" s="22"/>
      <c r="H64" s="1">
        <f>L64</f>
        <v>300</v>
      </c>
      <c r="I64" s="1">
        <v>150</v>
      </c>
      <c r="J64" s="1">
        <v>75</v>
      </c>
      <c r="K64" s="1">
        <v>75</v>
      </c>
      <c r="L64" s="1">
        <v>300</v>
      </c>
      <c r="M64" s="1">
        <v>300</v>
      </c>
      <c r="N64" s="26">
        <v>300</v>
      </c>
      <c r="O64" s="75" t="s">
        <v>101</v>
      </c>
      <c r="P64" s="78" t="s">
        <v>162</v>
      </c>
    </row>
    <row r="65" spans="1:16" x14ac:dyDescent="0.25">
      <c r="A65" s="73"/>
      <c r="B65" s="6" t="s">
        <v>10</v>
      </c>
      <c r="C65" s="22"/>
      <c r="D65" s="22"/>
      <c r="E65" s="22"/>
      <c r="F65" s="22"/>
      <c r="G65" s="22"/>
      <c r="H65" s="30">
        <v>0</v>
      </c>
      <c r="I65" s="31" t="s">
        <v>11</v>
      </c>
      <c r="J65" s="31" t="s">
        <v>11</v>
      </c>
      <c r="K65" s="31" t="s">
        <v>11</v>
      </c>
      <c r="L65" s="31" t="s">
        <v>11</v>
      </c>
      <c r="M65" s="30">
        <v>0</v>
      </c>
      <c r="N65" s="32">
        <v>0</v>
      </c>
      <c r="O65" s="76"/>
      <c r="P65" s="79"/>
    </row>
    <row r="66" spans="1:16" ht="33.75" x14ac:dyDescent="0.25">
      <c r="A66" s="73"/>
      <c r="B66" s="6" t="s">
        <v>143</v>
      </c>
      <c r="C66" s="22"/>
      <c r="D66" s="22"/>
      <c r="E66" s="22"/>
      <c r="F66" s="22"/>
      <c r="G66" s="22"/>
      <c r="H66" s="30">
        <v>0</v>
      </c>
      <c r="I66" s="31">
        <v>0</v>
      </c>
      <c r="J66" s="31">
        <v>0</v>
      </c>
      <c r="K66" s="31">
        <v>0</v>
      </c>
      <c r="L66" s="31">
        <v>0</v>
      </c>
      <c r="M66" s="30">
        <v>0</v>
      </c>
      <c r="N66" s="30">
        <v>0</v>
      </c>
      <c r="O66" s="76"/>
      <c r="P66" s="79"/>
    </row>
    <row r="67" spans="1:16" x14ac:dyDescent="0.25">
      <c r="A67" s="73"/>
      <c r="B67" s="6" t="s">
        <v>12</v>
      </c>
      <c r="C67" s="22"/>
      <c r="D67" s="22"/>
      <c r="E67" s="22"/>
      <c r="F67" s="22"/>
      <c r="G67" s="22"/>
      <c r="H67" s="30">
        <v>0</v>
      </c>
      <c r="I67" s="31">
        <v>0</v>
      </c>
      <c r="J67" s="31">
        <v>0</v>
      </c>
      <c r="K67" s="31">
        <v>0</v>
      </c>
      <c r="L67" s="31">
        <v>0</v>
      </c>
      <c r="M67" s="30">
        <v>0</v>
      </c>
      <c r="N67" s="30">
        <v>0</v>
      </c>
      <c r="O67" s="76"/>
      <c r="P67" s="79"/>
    </row>
    <row r="68" spans="1:16" ht="22.5" x14ac:dyDescent="0.25">
      <c r="A68" s="73"/>
      <c r="B68" s="6" t="s">
        <v>15</v>
      </c>
      <c r="C68" s="22"/>
      <c r="D68" s="22"/>
      <c r="E68" s="22"/>
      <c r="F68" s="22"/>
      <c r="G68" s="22"/>
      <c r="H68" s="30">
        <v>0</v>
      </c>
      <c r="I68" s="31">
        <v>0</v>
      </c>
      <c r="J68" s="31">
        <v>0</v>
      </c>
      <c r="K68" s="31">
        <v>0</v>
      </c>
      <c r="L68" s="31">
        <v>0</v>
      </c>
      <c r="M68" s="30">
        <v>0</v>
      </c>
      <c r="N68" s="30">
        <v>0</v>
      </c>
      <c r="O68" s="76"/>
      <c r="P68" s="79"/>
    </row>
    <row r="69" spans="1:16" x14ac:dyDescent="0.25">
      <c r="A69" s="73"/>
      <c r="B69" s="6" t="s">
        <v>13</v>
      </c>
      <c r="C69" s="22"/>
      <c r="D69" s="22"/>
      <c r="E69" s="22"/>
      <c r="F69" s="22"/>
      <c r="G69" s="22"/>
      <c r="H69" s="30">
        <v>0</v>
      </c>
      <c r="I69" s="31">
        <v>0</v>
      </c>
      <c r="J69" s="31">
        <v>0</v>
      </c>
      <c r="K69" s="31">
        <v>0</v>
      </c>
      <c r="L69" s="31">
        <v>0</v>
      </c>
      <c r="M69" s="30">
        <v>0</v>
      </c>
      <c r="N69" s="30">
        <v>0</v>
      </c>
      <c r="O69" s="76"/>
      <c r="P69" s="79"/>
    </row>
    <row r="70" spans="1:16" ht="22.5" x14ac:dyDescent="0.25">
      <c r="A70" s="73"/>
      <c r="B70" s="6" t="s">
        <v>14</v>
      </c>
      <c r="C70" s="22"/>
      <c r="D70" s="22"/>
      <c r="E70" s="22"/>
      <c r="F70" s="22"/>
      <c r="G70" s="22"/>
      <c r="H70" s="30">
        <v>0</v>
      </c>
      <c r="I70" s="31">
        <v>0</v>
      </c>
      <c r="J70" s="31">
        <v>0</v>
      </c>
      <c r="K70" s="31">
        <v>0</v>
      </c>
      <c r="L70" s="31">
        <v>0</v>
      </c>
      <c r="M70" s="30">
        <v>0</v>
      </c>
      <c r="N70" s="30">
        <v>0</v>
      </c>
      <c r="O70" s="76"/>
      <c r="P70" s="79"/>
    </row>
    <row r="71" spans="1:16" x14ac:dyDescent="0.25">
      <c r="A71" s="74"/>
      <c r="B71" s="6" t="s">
        <v>71</v>
      </c>
      <c r="C71" s="22"/>
      <c r="D71" s="22"/>
      <c r="E71" s="22"/>
      <c r="F71" s="22"/>
      <c r="G71" s="22"/>
      <c r="H71" s="30">
        <f t="shared" ref="H71" si="23">I71+J71+K71+L71</f>
        <v>0</v>
      </c>
      <c r="I71" s="31">
        <v>0</v>
      </c>
      <c r="J71" s="31">
        <v>0</v>
      </c>
      <c r="K71" s="31">
        <v>0</v>
      </c>
      <c r="L71" s="31">
        <v>0</v>
      </c>
      <c r="M71" s="30">
        <v>0</v>
      </c>
      <c r="N71" s="30">
        <v>0</v>
      </c>
      <c r="O71" s="77"/>
      <c r="P71" s="80"/>
    </row>
    <row r="72" spans="1:16" ht="22.5" customHeight="1" x14ac:dyDescent="0.25">
      <c r="A72" s="72" t="s">
        <v>67</v>
      </c>
      <c r="B72" s="6" t="s">
        <v>17</v>
      </c>
      <c r="C72" s="22"/>
      <c r="D72" s="22"/>
      <c r="E72" s="22"/>
      <c r="F72" s="22"/>
      <c r="G72" s="22"/>
      <c r="H72" s="1">
        <f>L72</f>
        <v>18000</v>
      </c>
      <c r="I72" s="1">
        <v>9000</v>
      </c>
      <c r="J72" s="1">
        <v>4500</v>
      </c>
      <c r="K72" s="1">
        <v>4500</v>
      </c>
      <c r="L72" s="1">
        <v>18000</v>
      </c>
      <c r="M72" s="1">
        <v>18000</v>
      </c>
      <c r="N72" s="26">
        <v>18000</v>
      </c>
      <c r="O72" s="75" t="s">
        <v>99</v>
      </c>
      <c r="P72" s="78" t="s">
        <v>161</v>
      </c>
    </row>
    <row r="73" spans="1:16" x14ac:dyDescent="0.25">
      <c r="A73" s="73"/>
      <c r="B73" s="6" t="s">
        <v>10</v>
      </c>
      <c r="C73" s="22"/>
      <c r="D73" s="22"/>
      <c r="E73" s="22"/>
      <c r="F73" s="22"/>
      <c r="G73" s="22"/>
      <c r="H73" s="33">
        <v>0</v>
      </c>
      <c r="I73" s="31" t="s">
        <v>11</v>
      </c>
      <c r="J73" s="31" t="s">
        <v>11</v>
      </c>
      <c r="K73" s="31" t="s">
        <v>11</v>
      </c>
      <c r="L73" s="31" t="s">
        <v>11</v>
      </c>
      <c r="M73" s="34">
        <v>0</v>
      </c>
      <c r="N73" s="34">
        <v>0</v>
      </c>
      <c r="O73" s="76"/>
      <c r="P73" s="79"/>
    </row>
    <row r="74" spans="1:16" ht="33.75" x14ac:dyDescent="0.25">
      <c r="A74" s="73"/>
      <c r="B74" s="6" t="s">
        <v>143</v>
      </c>
      <c r="C74" s="22"/>
      <c r="D74" s="22"/>
      <c r="E74" s="22"/>
      <c r="F74" s="22"/>
      <c r="G74" s="22"/>
      <c r="H74" s="30">
        <f>SUM(I74:L74)</f>
        <v>0</v>
      </c>
      <c r="I74" s="31">
        <f>I75</f>
        <v>0</v>
      </c>
      <c r="J74" s="31">
        <f t="shared" ref="J74:L74" si="24">J75</f>
        <v>0</v>
      </c>
      <c r="K74" s="31">
        <f t="shared" si="24"/>
        <v>0</v>
      </c>
      <c r="L74" s="31">
        <f t="shared" si="24"/>
        <v>0</v>
      </c>
      <c r="M74" s="30">
        <f t="shared" ref="M74:N74" si="25">M75</f>
        <v>0</v>
      </c>
      <c r="N74" s="30">
        <f t="shared" si="25"/>
        <v>0</v>
      </c>
      <c r="O74" s="76"/>
      <c r="P74" s="79"/>
    </row>
    <row r="75" spans="1:16" x14ac:dyDescent="0.25">
      <c r="A75" s="73"/>
      <c r="B75" s="6" t="s">
        <v>12</v>
      </c>
      <c r="C75" s="7"/>
      <c r="D75" s="7"/>
      <c r="E75" s="7"/>
      <c r="F75" s="7"/>
      <c r="G75" s="7"/>
      <c r="H75" s="30">
        <f>SUM(I75:L75)</f>
        <v>0</v>
      </c>
      <c r="I75" s="31">
        <v>0</v>
      </c>
      <c r="J75" s="31">
        <v>0</v>
      </c>
      <c r="K75" s="31"/>
      <c r="L75" s="31">
        <v>0</v>
      </c>
      <c r="M75" s="30">
        <v>0</v>
      </c>
      <c r="N75" s="30">
        <v>0</v>
      </c>
      <c r="O75" s="76"/>
      <c r="P75" s="79"/>
    </row>
    <row r="76" spans="1:16" ht="22.5" x14ac:dyDescent="0.25">
      <c r="A76" s="73"/>
      <c r="B76" s="6" t="s">
        <v>15</v>
      </c>
      <c r="C76" s="22"/>
      <c r="D76" s="22"/>
      <c r="E76" s="22"/>
      <c r="F76" s="22"/>
      <c r="G76" s="22"/>
      <c r="H76" s="30">
        <v>0</v>
      </c>
      <c r="I76" s="31">
        <v>0</v>
      </c>
      <c r="J76" s="31">
        <v>0</v>
      </c>
      <c r="K76" s="31">
        <v>0</v>
      </c>
      <c r="L76" s="31">
        <v>0</v>
      </c>
      <c r="M76" s="30">
        <v>0</v>
      </c>
      <c r="N76" s="30">
        <v>0</v>
      </c>
      <c r="O76" s="76"/>
      <c r="P76" s="79"/>
    </row>
    <row r="77" spans="1:16" x14ac:dyDescent="0.25">
      <c r="A77" s="73"/>
      <c r="B77" s="6" t="s">
        <v>13</v>
      </c>
      <c r="C77" s="22"/>
      <c r="D77" s="22"/>
      <c r="E77" s="22"/>
      <c r="F77" s="22"/>
      <c r="G77" s="22"/>
      <c r="H77" s="30">
        <v>0</v>
      </c>
      <c r="I77" s="31">
        <v>0</v>
      </c>
      <c r="J77" s="31">
        <v>0</v>
      </c>
      <c r="K77" s="31">
        <v>0</v>
      </c>
      <c r="L77" s="31">
        <v>0</v>
      </c>
      <c r="M77" s="30">
        <v>0</v>
      </c>
      <c r="N77" s="30">
        <v>0</v>
      </c>
      <c r="O77" s="76"/>
      <c r="P77" s="79"/>
    </row>
    <row r="78" spans="1:16" ht="22.5" x14ac:dyDescent="0.25">
      <c r="A78" s="73"/>
      <c r="B78" s="6" t="s">
        <v>14</v>
      </c>
      <c r="C78" s="22"/>
      <c r="D78" s="22"/>
      <c r="E78" s="22"/>
      <c r="F78" s="22"/>
      <c r="G78" s="22"/>
      <c r="H78" s="30">
        <v>0</v>
      </c>
      <c r="I78" s="31">
        <v>0</v>
      </c>
      <c r="J78" s="31">
        <v>0</v>
      </c>
      <c r="K78" s="31">
        <v>0</v>
      </c>
      <c r="L78" s="31">
        <v>0</v>
      </c>
      <c r="M78" s="30">
        <v>0</v>
      </c>
      <c r="N78" s="30">
        <v>0</v>
      </c>
      <c r="O78" s="76"/>
      <c r="P78" s="79"/>
    </row>
    <row r="79" spans="1:16" x14ac:dyDescent="0.25">
      <c r="A79" s="74"/>
      <c r="B79" s="6" t="s">
        <v>71</v>
      </c>
      <c r="C79" s="22"/>
      <c r="D79" s="22"/>
      <c r="E79" s="22"/>
      <c r="F79" s="22"/>
      <c r="G79" s="22"/>
      <c r="H79" s="30">
        <f t="shared" ref="H79" si="26">I79+J79+K79+L79</f>
        <v>0</v>
      </c>
      <c r="I79" s="31">
        <v>0</v>
      </c>
      <c r="J79" s="31">
        <v>0</v>
      </c>
      <c r="K79" s="31">
        <v>0</v>
      </c>
      <c r="L79" s="31">
        <v>0</v>
      </c>
      <c r="M79" s="30">
        <v>0</v>
      </c>
      <c r="N79" s="30">
        <v>0</v>
      </c>
      <c r="O79" s="77"/>
      <c r="P79" s="80"/>
    </row>
    <row r="80" spans="1:16" ht="33.75" customHeight="1" x14ac:dyDescent="0.25">
      <c r="A80" s="72" t="s">
        <v>77</v>
      </c>
      <c r="B80" s="6" t="s">
        <v>9</v>
      </c>
      <c r="C80" s="22"/>
      <c r="D80" s="22"/>
      <c r="E80" s="22"/>
      <c r="F80" s="22"/>
      <c r="G80" s="22"/>
      <c r="H80" s="31">
        <v>80</v>
      </c>
      <c r="I80" s="1">
        <v>40</v>
      </c>
      <c r="J80" s="1"/>
      <c r="K80" s="1"/>
      <c r="L80" s="1">
        <v>80</v>
      </c>
      <c r="M80" s="1">
        <v>80</v>
      </c>
      <c r="N80" s="26">
        <v>80</v>
      </c>
      <c r="O80" s="75" t="s">
        <v>99</v>
      </c>
      <c r="P80" s="78" t="s">
        <v>148</v>
      </c>
    </row>
    <row r="81" spans="1:16" x14ac:dyDescent="0.25">
      <c r="A81" s="73"/>
      <c r="B81" s="6" t="s">
        <v>10</v>
      </c>
      <c r="C81" s="22"/>
      <c r="D81" s="22"/>
      <c r="E81" s="22"/>
      <c r="F81" s="22"/>
      <c r="G81" s="22"/>
      <c r="H81" s="30">
        <f>H82/H80</f>
        <v>0</v>
      </c>
      <c r="I81" s="31" t="s">
        <v>11</v>
      </c>
      <c r="J81" s="31" t="s">
        <v>11</v>
      </c>
      <c r="K81" s="31" t="s">
        <v>11</v>
      </c>
      <c r="L81" s="31" t="s">
        <v>11</v>
      </c>
      <c r="M81" s="30">
        <f>M82/M80</f>
        <v>0</v>
      </c>
      <c r="N81" s="30">
        <f>N82/N80</f>
        <v>0</v>
      </c>
      <c r="O81" s="76"/>
      <c r="P81" s="79"/>
    </row>
    <row r="82" spans="1:16" ht="22.15" customHeight="1" x14ac:dyDescent="0.25">
      <c r="A82" s="73"/>
      <c r="B82" s="6" t="s">
        <v>143</v>
      </c>
      <c r="C82" s="22"/>
      <c r="D82" s="22"/>
      <c r="E82" s="22"/>
      <c r="F82" s="22"/>
      <c r="G82" s="22"/>
      <c r="H82" s="31">
        <f>I82+J82+K82+L82</f>
        <v>0</v>
      </c>
      <c r="I82" s="30">
        <f t="shared" ref="I82:J82" si="27">I83</f>
        <v>0</v>
      </c>
      <c r="J82" s="30">
        <f t="shared" si="27"/>
        <v>0</v>
      </c>
      <c r="K82" s="30">
        <f>K83</f>
        <v>0</v>
      </c>
      <c r="L82" s="30">
        <f t="shared" ref="L82" si="28">L83</f>
        <v>0</v>
      </c>
      <c r="M82" s="30">
        <f t="shared" ref="M82:N82" si="29">M83</f>
        <v>0</v>
      </c>
      <c r="N82" s="30">
        <f t="shared" si="29"/>
        <v>0</v>
      </c>
      <c r="O82" s="76"/>
      <c r="P82" s="79"/>
    </row>
    <row r="83" spans="1:16" x14ac:dyDescent="0.25">
      <c r="A83" s="73"/>
      <c r="B83" s="6" t="s">
        <v>12</v>
      </c>
      <c r="C83" s="7">
        <v>176</v>
      </c>
      <c r="D83" s="7" t="s">
        <v>42</v>
      </c>
      <c r="E83" s="7" t="s">
        <v>41</v>
      </c>
      <c r="F83" s="7" t="s">
        <v>59</v>
      </c>
      <c r="G83" s="7">
        <v>244</v>
      </c>
      <c r="H83" s="31">
        <f>I83+J83+K83+L83</f>
        <v>0</v>
      </c>
      <c r="I83" s="31">
        <v>0</v>
      </c>
      <c r="J83" s="31">
        <v>0</v>
      </c>
      <c r="K83" s="30">
        <v>0</v>
      </c>
      <c r="L83" s="30">
        <v>0</v>
      </c>
      <c r="M83" s="30"/>
      <c r="N83" s="30"/>
      <c r="O83" s="76"/>
      <c r="P83" s="79"/>
    </row>
    <row r="84" spans="1:16" ht="22.5" x14ac:dyDescent="0.25">
      <c r="A84" s="73"/>
      <c r="B84" s="6" t="s">
        <v>15</v>
      </c>
      <c r="C84" s="22"/>
      <c r="D84" s="22"/>
      <c r="E84" s="22"/>
      <c r="F84" s="22"/>
      <c r="G84" s="22"/>
      <c r="H84" s="30">
        <v>0</v>
      </c>
      <c r="I84" s="30">
        <v>0</v>
      </c>
      <c r="J84" s="30">
        <v>0</v>
      </c>
      <c r="K84" s="30">
        <v>0</v>
      </c>
      <c r="L84" s="30">
        <v>0</v>
      </c>
      <c r="M84" s="30">
        <v>0</v>
      </c>
      <c r="N84" s="30">
        <v>0</v>
      </c>
      <c r="O84" s="76"/>
      <c r="P84" s="79"/>
    </row>
    <row r="85" spans="1:16" x14ac:dyDescent="0.25">
      <c r="A85" s="73"/>
      <c r="B85" s="6" t="s">
        <v>13</v>
      </c>
      <c r="C85" s="22"/>
      <c r="D85" s="22"/>
      <c r="E85" s="22"/>
      <c r="F85" s="22"/>
      <c r="G85" s="22"/>
      <c r="H85" s="30">
        <v>0</v>
      </c>
      <c r="I85" s="30">
        <v>0</v>
      </c>
      <c r="J85" s="30">
        <v>0</v>
      </c>
      <c r="K85" s="30">
        <v>0</v>
      </c>
      <c r="L85" s="30">
        <v>0</v>
      </c>
      <c r="M85" s="30">
        <v>0</v>
      </c>
      <c r="N85" s="30">
        <v>0</v>
      </c>
      <c r="O85" s="76"/>
      <c r="P85" s="79"/>
    </row>
    <row r="86" spans="1:16" ht="22.15" customHeight="1" x14ac:dyDescent="0.25">
      <c r="A86" s="73"/>
      <c r="B86" s="6" t="s">
        <v>14</v>
      </c>
      <c r="C86" s="22"/>
      <c r="D86" s="22"/>
      <c r="E86" s="22"/>
      <c r="F86" s="22"/>
      <c r="G86" s="22"/>
      <c r="H86" s="30">
        <v>0</v>
      </c>
      <c r="I86" s="30">
        <v>0</v>
      </c>
      <c r="J86" s="30">
        <v>0</v>
      </c>
      <c r="K86" s="30">
        <v>0</v>
      </c>
      <c r="L86" s="30">
        <v>0</v>
      </c>
      <c r="M86" s="30">
        <v>0</v>
      </c>
      <c r="N86" s="30">
        <v>0</v>
      </c>
      <c r="O86" s="76"/>
      <c r="P86" s="79"/>
    </row>
    <row r="87" spans="1:16" x14ac:dyDescent="0.25">
      <c r="A87" s="74"/>
      <c r="B87" s="6" t="s">
        <v>71</v>
      </c>
      <c r="C87" s="22"/>
      <c r="D87" s="22"/>
      <c r="E87" s="22"/>
      <c r="F87" s="22"/>
      <c r="G87" s="22"/>
      <c r="H87" s="30">
        <f t="shared" ref="H87" si="30">I87+J87+K87+L87</f>
        <v>0</v>
      </c>
      <c r="I87" s="30">
        <v>0</v>
      </c>
      <c r="J87" s="30">
        <v>0</v>
      </c>
      <c r="K87" s="30">
        <v>0</v>
      </c>
      <c r="L87" s="30">
        <v>0</v>
      </c>
      <c r="M87" s="30">
        <v>0</v>
      </c>
      <c r="N87" s="30">
        <v>0</v>
      </c>
      <c r="O87" s="77"/>
      <c r="P87" s="80"/>
    </row>
    <row r="88" spans="1:16" ht="22.5" customHeight="1" x14ac:dyDescent="0.25">
      <c r="A88" s="72" t="s">
        <v>76</v>
      </c>
      <c r="B88" s="6" t="s">
        <v>57</v>
      </c>
      <c r="C88" s="22"/>
      <c r="D88" s="22"/>
      <c r="E88" s="22"/>
      <c r="F88" s="22"/>
      <c r="G88" s="22"/>
      <c r="H88" s="1">
        <f>L88</f>
        <v>2</v>
      </c>
      <c r="I88" s="1">
        <v>0</v>
      </c>
      <c r="J88" s="1">
        <v>0</v>
      </c>
      <c r="K88" s="1">
        <v>0</v>
      </c>
      <c r="L88" s="1">
        <v>2</v>
      </c>
      <c r="M88" s="1">
        <v>2</v>
      </c>
      <c r="N88" s="26">
        <v>2</v>
      </c>
      <c r="O88" s="75" t="s">
        <v>98</v>
      </c>
      <c r="P88" s="78" t="s">
        <v>149</v>
      </c>
    </row>
    <row r="89" spans="1:16" x14ac:dyDescent="0.25">
      <c r="A89" s="73"/>
      <c r="B89" s="6" t="s">
        <v>10</v>
      </c>
      <c r="C89" s="22"/>
      <c r="D89" s="22"/>
      <c r="E89" s="22"/>
      <c r="F89" s="22"/>
      <c r="G89" s="22"/>
      <c r="H89" s="1">
        <f>H90/H88</f>
        <v>250</v>
      </c>
      <c r="I89" s="31" t="s">
        <v>11</v>
      </c>
      <c r="J89" s="31" t="s">
        <v>11</v>
      </c>
      <c r="K89" s="31" t="s">
        <v>11</v>
      </c>
      <c r="L89" s="31" t="s">
        <v>11</v>
      </c>
      <c r="M89" s="1">
        <f>M90/M88</f>
        <v>250</v>
      </c>
      <c r="N89" s="1">
        <f>N90/N88</f>
        <v>250</v>
      </c>
      <c r="O89" s="76"/>
      <c r="P89" s="79"/>
    </row>
    <row r="90" spans="1:16" ht="33.75" x14ac:dyDescent="0.25">
      <c r="A90" s="73"/>
      <c r="B90" s="6" t="s">
        <v>143</v>
      </c>
      <c r="C90" s="22"/>
      <c r="D90" s="22"/>
      <c r="E90" s="22"/>
      <c r="F90" s="22"/>
      <c r="G90" s="22"/>
      <c r="H90" s="1">
        <f>I90+J90+K90+L90</f>
        <v>500</v>
      </c>
      <c r="I90" s="1">
        <f t="shared" ref="I90:J90" si="31">I91</f>
        <v>0</v>
      </c>
      <c r="J90" s="1">
        <f t="shared" si="31"/>
        <v>0</v>
      </c>
      <c r="K90" s="1">
        <f>K91</f>
        <v>0</v>
      </c>
      <c r="L90" s="1">
        <f t="shared" ref="L90" si="32">L91</f>
        <v>500</v>
      </c>
      <c r="M90" s="1">
        <f t="shared" ref="M90:N90" si="33">M91</f>
        <v>500</v>
      </c>
      <c r="N90" s="1">
        <f t="shared" si="33"/>
        <v>500</v>
      </c>
      <c r="O90" s="76"/>
      <c r="P90" s="79"/>
    </row>
    <row r="91" spans="1:16" x14ac:dyDescent="0.25">
      <c r="A91" s="73"/>
      <c r="B91" s="4" t="s">
        <v>12</v>
      </c>
      <c r="C91" s="7">
        <v>176</v>
      </c>
      <c r="D91" s="7" t="s">
        <v>42</v>
      </c>
      <c r="E91" s="7" t="s">
        <v>41</v>
      </c>
      <c r="F91" s="7" t="s">
        <v>59</v>
      </c>
      <c r="G91" s="7">
        <v>244</v>
      </c>
      <c r="H91" s="1">
        <f>L91</f>
        <v>500</v>
      </c>
      <c r="I91" s="1">
        <v>0</v>
      </c>
      <c r="J91" s="1">
        <v>0</v>
      </c>
      <c r="K91" s="1">
        <v>0</v>
      </c>
      <c r="L91" s="1">
        <v>500</v>
      </c>
      <c r="M91" s="1">
        <v>500</v>
      </c>
      <c r="N91" s="1">
        <v>500</v>
      </c>
      <c r="O91" s="76"/>
      <c r="P91" s="79"/>
    </row>
    <row r="92" spans="1:16" ht="22.5" x14ac:dyDescent="0.25">
      <c r="A92" s="73"/>
      <c r="B92" s="6" t="s">
        <v>15</v>
      </c>
      <c r="C92" s="7"/>
      <c r="D92" s="7"/>
      <c r="E92" s="7"/>
      <c r="F92" s="7"/>
      <c r="G92" s="7"/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76"/>
      <c r="P92" s="79"/>
    </row>
    <row r="93" spans="1:16" x14ac:dyDescent="0.25">
      <c r="A93" s="73"/>
      <c r="B93" s="6" t="s">
        <v>13</v>
      </c>
      <c r="C93" s="22"/>
      <c r="D93" s="22"/>
      <c r="E93" s="22"/>
      <c r="F93" s="22"/>
      <c r="G93" s="22"/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76"/>
      <c r="P93" s="79"/>
    </row>
    <row r="94" spans="1:16" ht="22.15" customHeight="1" x14ac:dyDescent="0.25">
      <c r="A94" s="73"/>
      <c r="B94" s="5" t="s">
        <v>14</v>
      </c>
      <c r="C94" s="27"/>
      <c r="D94" s="27"/>
      <c r="E94" s="27"/>
      <c r="F94" s="27"/>
      <c r="G94" s="27"/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76"/>
      <c r="P94" s="79"/>
    </row>
    <row r="95" spans="1:16" x14ac:dyDescent="0.25">
      <c r="A95" s="74"/>
      <c r="B95" s="6" t="s">
        <v>71</v>
      </c>
      <c r="C95" s="22"/>
      <c r="D95" s="22"/>
      <c r="E95" s="22"/>
      <c r="F95" s="22"/>
      <c r="G95" s="22"/>
      <c r="H95" s="23">
        <f t="shared" ref="H95" si="34">I95+J95+K95+L95</f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77"/>
      <c r="P95" s="80"/>
    </row>
    <row r="96" spans="1:16" ht="35.25" customHeight="1" x14ac:dyDescent="0.25">
      <c r="A96" s="72" t="s">
        <v>168</v>
      </c>
      <c r="B96" s="6" t="s">
        <v>100</v>
      </c>
      <c r="C96" s="22"/>
      <c r="D96" s="22"/>
      <c r="E96" s="22"/>
      <c r="F96" s="22"/>
      <c r="G96" s="22"/>
      <c r="H96" s="1">
        <f>L96</f>
        <v>28</v>
      </c>
      <c r="I96" s="1">
        <v>0</v>
      </c>
      <c r="J96" s="35">
        <v>0</v>
      </c>
      <c r="K96" s="1">
        <v>0</v>
      </c>
      <c r="L96" s="1">
        <v>28</v>
      </c>
      <c r="M96" s="1">
        <v>28</v>
      </c>
      <c r="N96" s="26">
        <v>28</v>
      </c>
      <c r="O96" s="75" t="s">
        <v>98</v>
      </c>
      <c r="P96" s="78" t="s">
        <v>150</v>
      </c>
    </row>
    <row r="97" spans="1:16" x14ac:dyDescent="0.25">
      <c r="A97" s="73"/>
      <c r="B97" s="6" t="s">
        <v>10</v>
      </c>
      <c r="C97" s="22"/>
      <c r="D97" s="22"/>
      <c r="E97" s="22"/>
      <c r="F97" s="22"/>
      <c r="G97" s="22"/>
      <c r="H97" s="1">
        <f>H98/H96</f>
        <v>50</v>
      </c>
      <c r="I97" s="1" t="s">
        <v>11</v>
      </c>
      <c r="J97" s="1" t="s">
        <v>11</v>
      </c>
      <c r="K97" s="1" t="s">
        <v>11</v>
      </c>
      <c r="L97" s="1" t="s">
        <v>11</v>
      </c>
      <c r="M97" s="1">
        <v>0</v>
      </c>
      <c r="N97" s="1">
        <v>0</v>
      </c>
      <c r="O97" s="76"/>
      <c r="P97" s="79"/>
    </row>
    <row r="98" spans="1:16" ht="33.75" x14ac:dyDescent="0.25">
      <c r="A98" s="73"/>
      <c r="B98" s="6" t="s">
        <v>143</v>
      </c>
      <c r="C98" s="22"/>
      <c r="D98" s="22"/>
      <c r="E98" s="22"/>
      <c r="F98" s="22"/>
      <c r="G98" s="22"/>
      <c r="H98" s="1">
        <f>I98+J98+K98+L98</f>
        <v>1400</v>
      </c>
      <c r="I98" s="1">
        <f t="shared" ref="I98:J98" si="35">I99</f>
        <v>0</v>
      </c>
      <c r="J98" s="1">
        <f t="shared" si="35"/>
        <v>0</v>
      </c>
      <c r="K98" s="1">
        <f>K99</f>
        <v>0</v>
      </c>
      <c r="L98" s="1">
        <f t="shared" ref="L98" si="36">L99</f>
        <v>1400</v>
      </c>
      <c r="M98" s="1">
        <f t="shared" ref="M98:N98" si="37">M99</f>
        <v>1400</v>
      </c>
      <c r="N98" s="1">
        <f t="shared" si="37"/>
        <v>1400</v>
      </c>
      <c r="O98" s="76"/>
      <c r="P98" s="79"/>
    </row>
    <row r="99" spans="1:16" x14ac:dyDescent="0.25">
      <c r="A99" s="73"/>
      <c r="B99" s="4" t="s">
        <v>12</v>
      </c>
      <c r="C99" s="7">
        <v>176</v>
      </c>
      <c r="D99" s="7" t="s">
        <v>42</v>
      </c>
      <c r="E99" s="7" t="s">
        <v>41</v>
      </c>
      <c r="F99" s="7" t="s">
        <v>59</v>
      </c>
      <c r="G99" s="7">
        <v>244</v>
      </c>
      <c r="H99" s="1">
        <f>L99</f>
        <v>1400</v>
      </c>
      <c r="I99" s="1">
        <v>0</v>
      </c>
      <c r="J99" s="1">
        <v>0</v>
      </c>
      <c r="K99" s="1">
        <v>0</v>
      </c>
      <c r="L99" s="1">
        <v>1400</v>
      </c>
      <c r="M99" s="1">
        <v>1400</v>
      </c>
      <c r="N99" s="1">
        <v>1400</v>
      </c>
      <c r="O99" s="76"/>
      <c r="P99" s="79"/>
    </row>
    <row r="100" spans="1:16" ht="22.5" x14ac:dyDescent="0.25">
      <c r="A100" s="73"/>
      <c r="B100" s="6" t="s">
        <v>15</v>
      </c>
      <c r="C100" s="7"/>
      <c r="D100" s="7"/>
      <c r="E100" s="7"/>
      <c r="F100" s="7"/>
      <c r="G100" s="7"/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76"/>
      <c r="P100" s="79"/>
    </row>
    <row r="101" spans="1:16" x14ac:dyDescent="0.25">
      <c r="A101" s="73"/>
      <c r="B101" s="6" t="s">
        <v>13</v>
      </c>
      <c r="C101" s="22"/>
      <c r="D101" s="22"/>
      <c r="E101" s="22"/>
      <c r="F101" s="22"/>
      <c r="G101" s="22"/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76"/>
      <c r="P101" s="79"/>
    </row>
    <row r="102" spans="1:16" ht="22.15" customHeight="1" x14ac:dyDescent="0.25">
      <c r="A102" s="73"/>
      <c r="B102" s="5" t="s">
        <v>14</v>
      </c>
      <c r="C102" s="27"/>
      <c r="D102" s="27"/>
      <c r="E102" s="27"/>
      <c r="F102" s="27"/>
      <c r="G102" s="27"/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76"/>
      <c r="P102" s="79"/>
    </row>
    <row r="103" spans="1:16" x14ac:dyDescent="0.25">
      <c r="A103" s="74"/>
      <c r="B103" s="6" t="s">
        <v>71</v>
      </c>
      <c r="C103" s="22"/>
      <c r="D103" s="22"/>
      <c r="E103" s="22"/>
      <c r="F103" s="22"/>
      <c r="G103" s="22"/>
      <c r="H103" s="23">
        <f t="shared" ref="H103" si="38">I103+J103+K103+L103</f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77"/>
      <c r="P103" s="80"/>
    </row>
    <row r="104" spans="1:16" ht="38.25" customHeight="1" x14ac:dyDescent="0.25">
      <c r="A104" s="72" t="s">
        <v>97</v>
      </c>
      <c r="B104" s="6" t="s">
        <v>65</v>
      </c>
      <c r="C104" s="22"/>
      <c r="D104" s="22"/>
      <c r="E104" s="22"/>
      <c r="F104" s="22"/>
      <c r="G104" s="22"/>
      <c r="H104" s="1">
        <f>L104</f>
        <v>1</v>
      </c>
      <c r="I104" s="1"/>
      <c r="J104" s="1"/>
      <c r="K104" s="1"/>
      <c r="L104" s="1">
        <v>1</v>
      </c>
      <c r="M104" s="1">
        <v>1</v>
      </c>
      <c r="N104" s="26">
        <v>1</v>
      </c>
      <c r="O104" s="75" t="s">
        <v>116</v>
      </c>
      <c r="P104" s="78" t="s">
        <v>176</v>
      </c>
    </row>
    <row r="105" spans="1:16" ht="38.25" customHeight="1" x14ac:dyDescent="0.25">
      <c r="A105" s="73"/>
      <c r="B105" s="6" t="s">
        <v>10</v>
      </c>
      <c r="C105" s="22"/>
      <c r="D105" s="22"/>
      <c r="E105" s="22"/>
      <c r="F105" s="22"/>
      <c r="G105" s="22"/>
      <c r="H105" s="1">
        <f>H106/H104</f>
        <v>216460</v>
      </c>
      <c r="I105" s="1" t="s">
        <v>11</v>
      </c>
      <c r="J105" s="1" t="s">
        <v>11</v>
      </c>
      <c r="K105" s="1" t="s">
        <v>11</v>
      </c>
      <c r="L105" s="1" t="s">
        <v>11</v>
      </c>
      <c r="M105" s="1">
        <f>M106/M104</f>
        <v>227268</v>
      </c>
      <c r="N105" s="1">
        <f>N106/N104</f>
        <v>238615</v>
      </c>
      <c r="O105" s="76"/>
      <c r="P105" s="79"/>
    </row>
    <row r="106" spans="1:16" ht="38.25" customHeight="1" x14ac:dyDescent="0.25">
      <c r="A106" s="73"/>
      <c r="B106" s="6" t="s">
        <v>143</v>
      </c>
      <c r="C106" s="22"/>
      <c r="D106" s="22"/>
      <c r="E106" s="22"/>
      <c r="F106" s="22"/>
      <c r="G106" s="22"/>
      <c r="H106" s="1">
        <f>L106</f>
        <v>216460</v>
      </c>
      <c r="I106" s="1">
        <f t="shared" ref="I106:J106" si="39">I107</f>
        <v>22060.799999999999</v>
      </c>
      <c r="J106" s="1">
        <f t="shared" si="39"/>
        <v>0</v>
      </c>
      <c r="K106" s="1">
        <f>K107</f>
        <v>0</v>
      </c>
      <c r="L106" s="1">
        <f t="shared" ref="L106" si="40">L107</f>
        <v>216460</v>
      </c>
      <c r="M106" s="1">
        <f t="shared" ref="M106:N106" si="41">M107</f>
        <v>227268</v>
      </c>
      <c r="N106" s="1">
        <f t="shared" si="41"/>
        <v>238615</v>
      </c>
      <c r="O106" s="76"/>
      <c r="P106" s="79"/>
    </row>
    <row r="107" spans="1:16" ht="38.25" customHeight="1" x14ac:dyDescent="0.25">
      <c r="A107" s="73"/>
      <c r="B107" s="4" t="s">
        <v>12</v>
      </c>
      <c r="C107" s="7">
        <v>176</v>
      </c>
      <c r="D107" s="7" t="s">
        <v>42</v>
      </c>
      <c r="E107" s="7" t="s">
        <v>41</v>
      </c>
      <c r="F107" s="7" t="s">
        <v>59</v>
      </c>
      <c r="G107" s="7">
        <v>244</v>
      </c>
      <c r="H107" s="1">
        <f>L107</f>
        <v>216460</v>
      </c>
      <c r="I107" s="1">
        <v>22060.799999999999</v>
      </c>
      <c r="J107" s="1"/>
      <c r="K107" s="1"/>
      <c r="L107" s="1">
        <v>216460</v>
      </c>
      <c r="M107" s="1">
        <v>227268</v>
      </c>
      <c r="N107" s="1">
        <v>238615</v>
      </c>
      <c r="O107" s="76"/>
      <c r="P107" s="79"/>
    </row>
    <row r="108" spans="1:16" ht="38.25" customHeight="1" x14ac:dyDescent="0.25">
      <c r="A108" s="73"/>
      <c r="B108" s="6" t="s">
        <v>15</v>
      </c>
      <c r="C108" s="7"/>
      <c r="D108" s="7"/>
      <c r="E108" s="7"/>
      <c r="F108" s="7"/>
      <c r="G108" s="7"/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76"/>
      <c r="P108" s="79"/>
    </row>
    <row r="109" spans="1:16" ht="38.25" customHeight="1" x14ac:dyDescent="0.25">
      <c r="A109" s="73"/>
      <c r="B109" s="6" t="s">
        <v>13</v>
      </c>
      <c r="C109" s="22"/>
      <c r="D109" s="22"/>
      <c r="E109" s="22"/>
      <c r="F109" s="22"/>
      <c r="G109" s="22"/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76"/>
      <c r="P109" s="79"/>
    </row>
    <row r="110" spans="1:16" ht="38.25" customHeight="1" x14ac:dyDescent="0.25">
      <c r="A110" s="73"/>
      <c r="B110" s="5" t="s">
        <v>14</v>
      </c>
      <c r="C110" s="27"/>
      <c r="D110" s="27"/>
      <c r="E110" s="27"/>
      <c r="F110" s="27"/>
      <c r="G110" s="27"/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  <c r="O110" s="76"/>
      <c r="P110" s="79"/>
    </row>
    <row r="111" spans="1:16" ht="38.25" customHeight="1" x14ac:dyDescent="0.25">
      <c r="A111" s="73"/>
      <c r="B111" s="5" t="s">
        <v>71</v>
      </c>
      <c r="C111" s="27"/>
      <c r="D111" s="27"/>
      <c r="E111" s="27"/>
      <c r="F111" s="27"/>
      <c r="G111" s="27"/>
      <c r="H111" s="28">
        <f t="shared" ref="H111" si="42">I111+J111+K111+L111</f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76"/>
      <c r="P111" s="79"/>
    </row>
    <row r="112" spans="1:16" ht="38.25" customHeight="1" x14ac:dyDescent="0.25">
      <c r="A112" s="72" t="s">
        <v>182</v>
      </c>
      <c r="B112" s="6" t="s">
        <v>167</v>
      </c>
      <c r="C112" s="22"/>
      <c r="D112" s="22"/>
      <c r="E112" s="22"/>
      <c r="F112" s="22"/>
      <c r="G112" s="22"/>
      <c r="H112" s="1">
        <f>L112</f>
        <v>40</v>
      </c>
      <c r="I112" s="1"/>
      <c r="J112" s="1"/>
      <c r="K112" s="1"/>
      <c r="L112" s="1">
        <v>40</v>
      </c>
      <c r="M112" s="1">
        <v>0</v>
      </c>
      <c r="N112" s="26">
        <v>0</v>
      </c>
      <c r="O112" s="75" t="s">
        <v>166</v>
      </c>
      <c r="P112" s="78" t="s">
        <v>186</v>
      </c>
    </row>
    <row r="113" spans="1:16" x14ac:dyDescent="0.25">
      <c r="A113" s="73"/>
      <c r="B113" s="6" t="s">
        <v>10</v>
      </c>
      <c r="C113" s="22"/>
      <c r="D113" s="22"/>
      <c r="E113" s="22"/>
      <c r="F113" s="22"/>
      <c r="G113" s="22"/>
      <c r="H113" s="1">
        <f>H114/H112</f>
        <v>15</v>
      </c>
      <c r="I113" s="1" t="s">
        <v>11</v>
      </c>
      <c r="J113" s="1" t="s">
        <v>11</v>
      </c>
      <c r="K113" s="1" t="s">
        <v>11</v>
      </c>
      <c r="L113" s="1" t="s">
        <v>11</v>
      </c>
      <c r="M113" s="1"/>
      <c r="N113" s="1"/>
      <c r="O113" s="76"/>
      <c r="P113" s="79"/>
    </row>
    <row r="114" spans="1:16" ht="33.75" x14ac:dyDescent="0.25">
      <c r="A114" s="73"/>
      <c r="B114" s="6" t="s">
        <v>143</v>
      </c>
      <c r="C114" s="22"/>
      <c r="D114" s="22"/>
      <c r="E114" s="22"/>
      <c r="F114" s="22"/>
      <c r="G114" s="22"/>
      <c r="H114" s="1">
        <f>I114+J114+K114+L114</f>
        <v>600</v>
      </c>
      <c r="I114" s="1">
        <f t="shared" ref="I114:J114" si="43">I115</f>
        <v>0</v>
      </c>
      <c r="J114" s="1">
        <f t="shared" si="43"/>
        <v>0</v>
      </c>
      <c r="K114" s="1">
        <f>K115</f>
        <v>0</v>
      </c>
      <c r="L114" s="1">
        <f t="shared" ref="L114:N114" si="44">L115</f>
        <v>600</v>
      </c>
      <c r="M114" s="1">
        <f t="shared" si="44"/>
        <v>0</v>
      </c>
      <c r="N114" s="1">
        <f t="shared" si="44"/>
        <v>0</v>
      </c>
      <c r="O114" s="76"/>
      <c r="P114" s="79"/>
    </row>
    <row r="115" spans="1:16" x14ac:dyDescent="0.25">
      <c r="A115" s="73"/>
      <c r="B115" s="4" t="s">
        <v>12</v>
      </c>
      <c r="C115" s="7">
        <v>126</v>
      </c>
      <c r="D115" s="7" t="s">
        <v>41</v>
      </c>
      <c r="E115" s="7" t="s">
        <v>41</v>
      </c>
      <c r="F115" s="7" t="s">
        <v>59</v>
      </c>
      <c r="G115" s="7">
        <v>610</v>
      </c>
      <c r="H115" s="1">
        <f>L115</f>
        <v>600</v>
      </c>
      <c r="I115" s="1"/>
      <c r="J115" s="1"/>
      <c r="K115" s="1"/>
      <c r="L115" s="1">
        <v>600</v>
      </c>
      <c r="M115" s="1">
        <v>0</v>
      </c>
      <c r="N115" s="1">
        <v>0</v>
      </c>
      <c r="O115" s="76"/>
      <c r="P115" s="79"/>
    </row>
    <row r="116" spans="1:16" ht="22.5" x14ac:dyDescent="0.25">
      <c r="A116" s="73"/>
      <c r="B116" s="6" t="s">
        <v>15</v>
      </c>
      <c r="C116" s="7"/>
      <c r="D116" s="7"/>
      <c r="E116" s="7"/>
      <c r="F116" s="7"/>
      <c r="G116" s="7"/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76"/>
      <c r="P116" s="79"/>
    </row>
    <row r="117" spans="1:16" x14ac:dyDescent="0.25">
      <c r="A117" s="73"/>
      <c r="B117" s="6" t="s">
        <v>13</v>
      </c>
      <c r="C117" s="22"/>
      <c r="D117" s="22"/>
      <c r="E117" s="22"/>
      <c r="F117" s="22"/>
      <c r="G117" s="22"/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76"/>
      <c r="P117" s="79"/>
    </row>
    <row r="118" spans="1:16" ht="22.5" x14ac:dyDescent="0.25">
      <c r="A118" s="73"/>
      <c r="B118" s="5" t="s">
        <v>14</v>
      </c>
      <c r="C118" s="27"/>
      <c r="D118" s="27"/>
      <c r="E118" s="27"/>
      <c r="F118" s="27"/>
      <c r="G118" s="27"/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  <c r="O118" s="76"/>
      <c r="P118" s="79"/>
    </row>
    <row r="119" spans="1:16" s="36" customFormat="1" x14ac:dyDescent="0.25">
      <c r="A119" s="74"/>
      <c r="B119" s="6" t="s">
        <v>71</v>
      </c>
      <c r="C119" s="22"/>
      <c r="D119" s="22"/>
      <c r="E119" s="22"/>
      <c r="F119" s="22"/>
      <c r="G119" s="22"/>
      <c r="H119" s="23">
        <f t="shared" ref="H119" si="45">I119+J119+K119+L119</f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77"/>
      <c r="P119" s="80"/>
    </row>
    <row r="120" spans="1:16" ht="22.5" x14ac:dyDescent="0.25">
      <c r="A120" s="73" t="s">
        <v>169</v>
      </c>
      <c r="B120" s="4" t="s">
        <v>172</v>
      </c>
      <c r="C120" s="24"/>
      <c r="D120" s="24"/>
      <c r="E120" s="24"/>
      <c r="F120" s="24"/>
      <c r="G120" s="24"/>
      <c r="H120" s="1">
        <f>L120</f>
        <v>6</v>
      </c>
      <c r="I120" s="2"/>
      <c r="J120" s="2"/>
      <c r="K120" s="2"/>
      <c r="L120" s="2">
        <v>6</v>
      </c>
      <c r="M120" s="2">
        <v>0</v>
      </c>
      <c r="N120" s="25">
        <v>0</v>
      </c>
      <c r="O120" s="76" t="s">
        <v>177</v>
      </c>
      <c r="P120" s="79" t="s">
        <v>183</v>
      </c>
    </row>
    <row r="121" spans="1:16" x14ac:dyDescent="0.25">
      <c r="A121" s="73"/>
      <c r="B121" s="6" t="s">
        <v>10</v>
      </c>
      <c r="C121" s="22"/>
      <c r="D121" s="22"/>
      <c r="E121" s="22"/>
      <c r="F121" s="22"/>
      <c r="G121" s="22"/>
      <c r="H121" s="1">
        <f>H122/H120</f>
        <v>917.81666666666661</v>
      </c>
      <c r="I121" s="1" t="s">
        <v>11</v>
      </c>
      <c r="J121" s="1" t="s">
        <v>11</v>
      </c>
      <c r="K121" s="1" t="s">
        <v>11</v>
      </c>
      <c r="L121" s="1" t="s">
        <v>11</v>
      </c>
      <c r="M121" s="1"/>
      <c r="N121" s="1"/>
      <c r="O121" s="76"/>
      <c r="P121" s="79"/>
    </row>
    <row r="122" spans="1:16" ht="33.75" x14ac:dyDescent="0.25">
      <c r="A122" s="73"/>
      <c r="B122" s="6" t="s">
        <v>143</v>
      </c>
      <c r="C122" s="22"/>
      <c r="D122" s="22"/>
      <c r="E122" s="22"/>
      <c r="F122" s="22"/>
      <c r="G122" s="22"/>
      <c r="H122" s="1">
        <f>L122</f>
        <v>5506.9</v>
      </c>
      <c r="I122" s="1">
        <f t="shared" ref="I122:J122" si="46">I123</f>
        <v>0</v>
      </c>
      <c r="J122" s="1">
        <f t="shared" si="46"/>
        <v>0</v>
      </c>
      <c r="K122" s="1">
        <f>K123</f>
        <v>0</v>
      </c>
      <c r="L122" s="1">
        <f t="shared" ref="L122:N122" si="47">L123</f>
        <v>5506.9</v>
      </c>
      <c r="M122" s="1">
        <f t="shared" si="47"/>
        <v>0</v>
      </c>
      <c r="N122" s="1">
        <f t="shared" si="47"/>
        <v>0</v>
      </c>
      <c r="O122" s="76"/>
      <c r="P122" s="79"/>
    </row>
    <row r="123" spans="1:16" x14ac:dyDescent="0.25">
      <c r="A123" s="73"/>
      <c r="B123" s="4" t="s">
        <v>12</v>
      </c>
      <c r="C123" s="7">
        <v>136</v>
      </c>
      <c r="D123" s="7" t="s">
        <v>170</v>
      </c>
      <c r="E123" s="7" t="s">
        <v>41</v>
      </c>
      <c r="F123" s="7" t="s">
        <v>59</v>
      </c>
      <c r="G123" s="7">
        <v>244</v>
      </c>
      <c r="H123" s="1">
        <f>L123</f>
        <v>5506.9</v>
      </c>
      <c r="I123" s="1"/>
      <c r="J123" s="1"/>
      <c r="K123" s="1"/>
      <c r="L123" s="1">
        <v>5506.9</v>
      </c>
      <c r="M123" s="1">
        <v>0</v>
      </c>
      <c r="N123" s="1">
        <v>0</v>
      </c>
      <c r="O123" s="76"/>
      <c r="P123" s="79"/>
    </row>
    <row r="124" spans="1:16" ht="22.5" x14ac:dyDescent="0.25">
      <c r="A124" s="73"/>
      <c r="B124" s="6" t="s">
        <v>15</v>
      </c>
      <c r="C124" s="7"/>
      <c r="D124" s="7"/>
      <c r="E124" s="7"/>
      <c r="F124" s="7"/>
      <c r="G124" s="7"/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76"/>
      <c r="P124" s="79"/>
    </row>
    <row r="125" spans="1:16" x14ac:dyDescent="0.25">
      <c r="A125" s="73"/>
      <c r="B125" s="6" t="s">
        <v>13</v>
      </c>
      <c r="C125" s="22"/>
      <c r="D125" s="22"/>
      <c r="E125" s="22"/>
      <c r="F125" s="22"/>
      <c r="G125" s="22"/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76"/>
      <c r="P125" s="79"/>
    </row>
    <row r="126" spans="1:16" ht="22.5" x14ac:dyDescent="0.25">
      <c r="A126" s="73"/>
      <c r="B126" s="5" t="s">
        <v>14</v>
      </c>
      <c r="C126" s="27"/>
      <c r="D126" s="27"/>
      <c r="E126" s="27"/>
      <c r="F126" s="27"/>
      <c r="G126" s="27"/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76"/>
      <c r="P126" s="79"/>
    </row>
    <row r="127" spans="1:16" ht="15.75" thickBot="1" x14ac:dyDescent="0.3">
      <c r="A127" s="87"/>
      <c r="B127" s="37" t="s">
        <v>71</v>
      </c>
      <c r="C127" s="38"/>
      <c r="D127" s="38"/>
      <c r="E127" s="38"/>
      <c r="F127" s="38"/>
      <c r="G127" s="38"/>
      <c r="H127" s="39">
        <f t="shared" ref="H127" si="48">I127+J127+K127+L127</f>
        <v>0</v>
      </c>
      <c r="I127" s="39">
        <v>0</v>
      </c>
      <c r="J127" s="39">
        <v>0</v>
      </c>
      <c r="K127" s="39">
        <v>0</v>
      </c>
      <c r="L127" s="39">
        <v>0</v>
      </c>
      <c r="M127" s="39">
        <v>0</v>
      </c>
      <c r="N127" s="39">
        <v>0</v>
      </c>
      <c r="O127" s="110"/>
      <c r="P127" s="117"/>
    </row>
    <row r="128" spans="1:16" ht="15" customHeight="1" x14ac:dyDescent="0.25">
      <c r="A128" s="72" t="s">
        <v>181</v>
      </c>
      <c r="B128" s="4" t="s">
        <v>171</v>
      </c>
      <c r="C128" s="24"/>
      <c r="D128" s="24"/>
      <c r="E128" s="24"/>
      <c r="F128" s="24"/>
      <c r="G128" s="24"/>
      <c r="H128" s="2">
        <v>6</v>
      </c>
      <c r="I128" s="2"/>
      <c r="J128" s="2"/>
      <c r="K128" s="2"/>
      <c r="L128" s="2">
        <v>6</v>
      </c>
      <c r="M128" s="2">
        <v>0</v>
      </c>
      <c r="N128" s="25">
        <v>0</v>
      </c>
      <c r="O128" s="76" t="s">
        <v>177</v>
      </c>
      <c r="P128" s="79" t="s">
        <v>173</v>
      </c>
    </row>
    <row r="129" spans="1:16" x14ac:dyDescent="0.25">
      <c r="A129" s="73"/>
      <c r="B129" s="6" t="s">
        <v>10</v>
      </c>
      <c r="C129" s="22"/>
      <c r="D129" s="22"/>
      <c r="E129" s="22"/>
      <c r="F129" s="22"/>
      <c r="G129" s="22"/>
      <c r="H129" s="1">
        <f>H130/H128</f>
        <v>28.183333333333334</v>
      </c>
      <c r="I129" s="1" t="s">
        <v>11</v>
      </c>
      <c r="J129" s="1" t="s">
        <v>11</v>
      </c>
      <c r="K129" s="1" t="s">
        <v>11</v>
      </c>
      <c r="L129" s="1" t="s">
        <v>11</v>
      </c>
      <c r="M129" s="1"/>
      <c r="N129" s="1"/>
      <c r="O129" s="76"/>
      <c r="P129" s="79"/>
    </row>
    <row r="130" spans="1:16" ht="33.75" x14ac:dyDescent="0.25">
      <c r="A130" s="73"/>
      <c r="B130" s="6" t="s">
        <v>143</v>
      </c>
      <c r="C130" s="22"/>
      <c r="D130" s="22"/>
      <c r="E130" s="22"/>
      <c r="F130" s="22"/>
      <c r="G130" s="22"/>
      <c r="H130" s="1">
        <f>I130+J130+K130+L130</f>
        <v>169.1</v>
      </c>
      <c r="I130" s="1">
        <f t="shared" ref="I130:J130" si="49">I131</f>
        <v>0</v>
      </c>
      <c r="J130" s="1">
        <f t="shared" si="49"/>
        <v>0</v>
      </c>
      <c r="K130" s="1">
        <f>K131</f>
        <v>0</v>
      </c>
      <c r="L130" s="1">
        <f t="shared" ref="L130:N130" si="50">L131</f>
        <v>169.1</v>
      </c>
      <c r="M130" s="1">
        <f t="shared" si="50"/>
        <v>0</v>
      </c>
      <c r="N130" s="1">
        <f t="shared" si="50"/>
        <v>0</v>
      </c>
      <c r="O130" s="76"/>
      <c r="P130" s="79"/>
    </row>
    <row r="131" spans="1:16" x14ac:dyDescent="0.25">
      <c r="A131" s="73"/>
      <c r="B131" s="4" t="s">
        <v>12</v>
      </c>
      <c r="C131" s="7">
        <v>136</v>
      </c>
      <c r="D131" s="7" t="s">
        <v>170</v>
      </c>
      <c r="E131" s="7" t="s">
        <v>41</v>
      </c>
      <c r="F131" s="7" t="s">
        <v>59</v>
      </c>
      <c r="G131" s="7">
        <v>244</v>
      </c>
      <c r="H131" s="1">
        <f>L131</f>
        <v>169.1</v>
      </c>
      <c r="I131" s="1"/>
      <c r="J131" s="1"/>
      <c r="K131" s="1"/>
      <c r="L131" s="1">
        <v>169.1</v>
      </c>
      <c r="M131" s="1">
        <v>0</v>
      </c>
      <c r="N131" s="1">
        <v>0</v>
      </c>
      <c r="O131" s="76"/>
      <c r="P131" s="79"/>
    </row>
    <row r="132" spans="1:16" ht="22.5" x14ac:dyDescent="0.25">
      <c r="A132" s="73"/>
      <c r="B132" s="6" t="s">
        <v>15</v>
      </c>
      <c r="C132" s="7"/>
      <c r="D132" s="7"/>
      <c r="E132" s="7"/>
      <c r="F132" s="7"/>
      <c r="G132" s="7"/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76"/>
      <c r="P132" s="79"/>
    </row>
    <row r="133" spans="1:16" x14ac:dyDescent="0.25">
      <c r="A133" s="73"/>
      <c r="B133" s="6" t="s">
        <v>13</v>
      </c>
      <c r="C133" s="22"/>
      <c r="D133" s="22"/>
      <c r="E133" s="22"/>
      <c r="F133" s="22"/>
      <c r="G133" s="22"/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76"/>
      <c r="P133" s="79"/>
    </row>
    <row r="134" spans="1:16" ht="22.5" x14ac:dyDescent="0.25">
      <c r="A134" s="73"/>
      <c r="B134" s="5" t="s">
        <v>14</v>
      </c>
      <c r="C134" s="27"/>
      <c r="D134" s="27"/>
      <c r="E134" s="27"/>
      <c r="F134" s="27"/>
      <c r="G134" s="27"/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  <c r="O134" s="76"/>
      <c r="P134" s="79"/>
    </row>
    <row r="135" spans="1:16" ht="15.75" thickBot="1" x14ac:dyDescent="0.3">
      <c r="A135" s="87"/>
      <c r="B135" s="37" t="s">
        <v>71</v>
      </c>
      <c r="C135" s="38"/>
      <c r="D135" s="38"/>
      <c r="E135" s="38"/>
      <c r="F135" s="38"/>
      <c r="G135" s="38"/>
      <c r="H135" s="39">
        <f t="shared" ref="H135" si="51">I135+J135+K135+L135</f>
        <v>0</v>
      </c>
      <c r="I135" s="39">
        <v>0</v>
      </c>
      <c r="J135" s="39">
        <v>0</v>
      </c>
      <c r="K135" s="39">
        <v>0</v>
      </c>
      <c r="L135" s="39">
        <v>0</v>
      </c>
      <c r="M135" s="39">
        <v>0</v>
      </c>
      <c r="N135" s="39">
        <v>0</v>
      </c>
      <c r="O135" s="110"/>
      <c r="P135" s="117"/>
    </row>
    <row r="136" spans="1:16" ht="21" customHeight="1" x14ac:dyDescent="0.25">
      <c r="A136" s="81" t="s">
        <v>52</v>
      </c>
      <c r="B136" s="40" t="s">
        <v>18</v>
      </c>
      <c r="C136" s="41"/>
      <c r="D136" s="41"/>
      <c r="E136" s="41"/>
      <c r="F136" s="41"/>
      <c r="G136" s="41"/>
      <c r="H136" s="45">
        <f>L136</f>
        <v>259236</v>
      </c>
      <c r="I136" s="42">
        <f>I137+I138+I139+I140+I141</f>
        <v>22060.799999999999</v>
      </c>
      <c r="J136" s="42">
        <f t="shared" ref="J136:K136" si="52">J137+J138+J139+J140+J141</f>
        <v>0</v>
      </c>
      <c r="K136" s="42">
        <f t="shared" si="52"/>
        <v>0</v>
      </c>
      <c r="L136" s="42">
        <f>L137+L138+L139+L140+L141</f>
        <v>259236</v>
      </c>
      <c r="M136" s="42">
        <f t="shared" ref="M136" si="53">M137+M138+M139+M140+M141</f>
        <v>273768</v>
      </c>
      <c r="N136" s="42">
        <f t="shared" ref="N136" si="54">N137+N138+N139+N140+N141</f>
        <v>285115</v>
      </c>
      <c r="O136" s="137"/>
      <c r="P136" s="131"/>
    </row>
    <row r="137" spans="1:16" x14ac:dyDescent="0.25">
      <c r="A137" s="82"/>
      <c r="B137" s="43" t="s">
        <v>12</v>
      </c>
      <c r="C137" s="44"/>
      <c r="D137" s="44"/>
      <c r="E137" s="44"/>
      <c r="F137" s="44"/>
      <c r="G137" s="44"/>
      <c r="H137" s="45">
        <f>L137</f>
        <v>259236</v>
      </c>
      <c r="I137" s="45">
        <f>I48+I17</f>
        <v>22060.799999999999</v>
      </c>
      <c r="J137" s="45">
        <f t="shared" ref="J137:N137" si="55">J48+J17</f>
        <v>0</v>
      </c>
      <c r="K137" s="45">
        <f t="shared" si="55"/>
        <v>0</v>
      </c>
      <c r="L137" s="45">
        <f>L48+L17</f>
        <v>259236</v>
      </c>
      <c r="M137" s="45">
        <f t="shared" si="55"/>
        <v>273768</v>
      </c>
      <c r="N137" s="45">
        <f t="shared" si="55"/>
        <v>285115</v>
      </c>
      <c r="O137" s="138"/>
      <c r="P137" s="132"/>
    </row>
    <row r="138" spans="1:16" ht="19.899999999999999" customHeight="1" x14ac:dyDescent="0.25">
      <c r="A138" s="82"/>
      <c r="B138" s="43" t="s">
        <v>15</v>
      </c>
      <c r="C138" s="44"/>
      <c r="D138" s="44"/>
      <c r="E138" s="44"/>
      <c r="F138" s="44"/>
      <c r="G138" s="46"/>
      <c r="H138" s="45">
        <f t="shared" ref="H138:H140" si="56">I138+J138+K138+L138</f>
        <v>0</v>
      </c>
      <c r="I138" s="45">
        <f t="shared" ref="I138:I140" si="57">J138+K138+L138+M138</f>
        <v>0</v>
      </c>
      <c r="J138" s="45">
        <f t="shared" ref="J138:J140" si="58">K138+L138+M138+N138</f>
        <v>0</v>
      </c>
      <c r="K138" s="45">
        <f t="shared" ref="K138:K140" si="59">L138+M138+N138+O138</f>
        <v>0</v>
      </c>
      <c r="L138" s="45">
        <f t="shared" ref="L138:L140" si="60">M138+N138+O138+P138</f>
        <v>0</v>
      </c>
      <c r="M138" s="45">
        <f t="shared" ref="M138:N140" si="61">N138+O138+P138+Q138</f>
        <v>0</v>
      </c>
      <c r="N138" s="45">
        <f t="shared" si="61"/>
        <v>0</v>
      </c>
      <c r="O138" s="138"/>
      <c r="P138" s="132"/>
    </row>
    <row r="139" spans="1:16" x14ac:dyDescent="0.25">
      <c r="A139" s="82"/>
      <c r="B139" s="43" t="s">
        <v>13</v>
      </c>
      <c r="C139" s="44"/>
      <c r="D139" s="44"/>
      <c r="E139" s="44"/>
      <c r="F139" s="44"/>
      <c r="G139" s="44"/>
      <c r="H139" s="45">
        <f t="shared" si="56"/>
        <v>0</v>
      </c>
      <c r="I139" s="45">
        <f t="shared" si="57"/>
        <v>0</v>
      </c>
      <c r="J139" s="45">
        <f t="shared" si="58"/>
        <v>0</v>
      </c>
      <c r="K139" s="45">
        <f t="shared" si="59"/>
        <v>0</v>
      </c>
      <c r="L139" s="45">
        <f t="shared" si="60"/>
        <v>0</v>
      </c>
      <c r="M139" s="45">
        <f t="shared" si="61"/>
        <v>0</v>
      </c>
      <c r="N139" s="45">
        <f t="shared" si="61"/>
        <v>0</v>
      </c>
      <c r="O139" s="138"/>
      <c r="P139" s="132"/>
    </row>
    <row r="140" spans="1:16" ht="21" x14ac:dyDescent="0.25">
      <c r="A140" s="82"/>
      <c r="B140" s="43" t="s">
        <v>14</v>
      </c>
      <c r="C140" s="44"/>
      <c r="D140" s="44"/>
      <c r="E140" s="44"/>
      <c r="F140" s="44"/>
      <c r="G140" s="44"/>
      <c r="H140" s="45">
        <f t="shared" si="56"/>
        <v>0</v>
      </c>
      <c r="I140" s="45">
        <f t="shared" si="57"/>
        <v>0</v>
      </c>
      <c r="J140" s="45">
        <f t="shared" si="58"/>
        <v>0</v>
      </c>
      <c r="K140" s="45">
        <f t="shared" si="59"/>
        <v>0</v>
      </c>
      <c r="L140" s="45">
        <f t="shared" si="60"/>
        <v>0</v>
      </c>
      <c r="M140" s="45">
        <f t="shared" si="61"/>
        <v>0</v>
      </c>
      <c r="N140" s="45">
        <f t="shared" si="61"/>
        <v>0</v>
      </c>
      <c r="O140" s="138"/>
      <c r="P140" s="132"/>
    </row>
    <row r="141" spans="1:16" ht="21.75" thickBot="1" x14ac:dyDescent="0.3">
      <c r="A141" s="83"/>
      <c r="B141" s="47" t="s">
        <v>71</v>
      </c>
      <c r="C141" s="48"/>
      <c r="D141" s="48"/>
      <c r="E141" s="48"/>
      <c r="F141" s="48"/>
      <c r="G141" s="48"/>
      <c r="H141" s="49">
        <f>I141+J141+K141+L141</f>
        <v>0</v>
      </c>
      <c r="I141" s="49">
        <v>0</v>
      </c>
      <c r="J141" s="49">
        <v>0</v>
      </c>
      <c r="K141" s="49">
        <v>0</v>
      </c>
      <c r="L141" s="49">
        <v>0</v>
      </c>
      <c r="M141" s="49">
        <v>0</v>
      </c>
      <c r="N141" s="49">
        <v>0</v>
      </c>
      <c r="O141" s="139"/>
      <c r="P141" s="133"/>
    </row>
    <row r="142" spans="1:16" ht="13.9" customHeight="1" x14ac:dyDescent="0.25">
      <c r="A142" s="89" t="s">
        <v>46</v>
      </c>
      <c r="B142" s="90"/>
      <c r="C142" s="90"/>
      <c r="D142" s="90"/>
      <c r="E142" s="90"/>
      <c r="F142" s="90"/>
      <c r="G142" s="90"/>
      <c r="H142" s="90"/>
      <c r="I142" s="90"/>
      <c r="J142" s="90"/>
      <c r="K142" s="90"/>
      <c r="L142" s="90"/>
      <c r="M142" s="90"/>
      <c r="N142" s="90"/>
      <c r="O142" s="90"/>
      <c r="P142" s="91"/>
    </row>
    <row r="143" spans="1:16" ht="15" customHeight="1" x14ac:dyDescent="0.25">
      <c r="A143" s="75" t="s">
        <v>80</v>
      </c>
      <c r="B143" s="6" t="s">
        <v>19</v>
      </c>
      <c r="C143" s="22"/>
      <c r="D143" s="22"/>
      <c r="E143" s="22"/>
      <c r="F143" s="50"/>
      <c r="G143" s="50"/>
      <c r="H143" s="50"/>
      <c r="I143" s="51"/>
      <c r="J143" s="51"/>
      <c r="K143" s="51"/>
      <c r="L143" s="51"/>
      <c r="M143" s="51"/>
      <c r="N143" s="51"/>
      <c r="O143" s="75" t="s">
        <v>111</v>
      </c>
      <c r="P143" s="75" t="s">
        <v>165</v>
      </c>
    </row>
    <row r="144" spans="1:16" x14ac:dyDescent="0.25">
      <c r="A144" s="76"/>
      <c r="B144" s="6" t="s">
        <v>10</v>
      </c>
      <c r="C144" s="22"/>
      <c r="D144" s="22"/>
      <c r="E144" s="22"/>
      <c r="F144" s="50"/>
      <c r="G144" s="50"/>
      <c r="H144" s="50"/>
      <c r="I144" s="7" t="s">
        <v>11</v>
      </c>
      <c r="J144" s="7" t="s">
        <v>11</v>
      </c>
      <c r="K144" s="7" t="s">
        <v>11</v>
      </c>
      <c r="L144" s="7" t="s">
        <v>11</v>
      </c>
      <c r="M144" s="51"/>
      <c r="N144" s="51"/>
      <c r="O144" s="76"/>
      <c r="P144" s="76"/>
    </row>
    <row r="145" spans="1:16" ht="33.75" x14ac:dyDescent="0.25">
      <c r="A145" s="76"/>
      <c r="B145" s="6" t="s">
        <v>143</v>
      </c>
      <c r="C145" s="22"/>
      <c r="D145" s="22"/>
      <c r="E145" s="22"/>
      <c r="F145" s="50"/>
      <c r="G145" s="50"/>
      <c r="H145" s="1">
        <f t="shared" ref="H145:N145" si="62">SUM(H147:H153)</f>
        <v>1155180.5</v>
      </c>
      <c r="I145" s="1">
        <f t="shared" si="62"/>
        <v>0</v>
      </c>
      <c r="J145" s="1">
        <f t="shared" si="62"/>
        <v>0</v>
      </c>
      <c r="K145" s="1">
        <f t="shared" si="62"/>
        <v>0</v>
      </c>
      <c r="L145" s="1">
        <f t="shared" si="62"/>
        <v>1155180.5</v>
      </c>
      <c r="M145" s="1">
        <f t="shared" si="62"/>
        <v>1656799.7</v>
      </c>
      <c r="N145" s="1">
        <f t="shared" si="62"/>
        <v>1357995.2</v>
      </c>
      <c r="O145" s="76"/>
      <c r="P145" s="76"/>
    </row>
    <row r="146" spans="1:16" ht="22.5" x14ac:dyDescent="0.25">
      <c r="A146" s="76"/>
      <c r="B146" s="5" t="s">
        <v>118</v>
      </c>
      <c r="C146" s="7"/>
      <c r="D146" s="7"/>
      <c r="E146" s="7"/>
      <c r="F146" s="7"/>
      <c r="G146" s="7"/>
      <c r="H146" s="1">
        <f>L146</f>
        <v>750080.5</v>
      </c>
      <c r="I146" s="52">
        <f>SUM(I147:I149)</f>
        <v>0</v>
      </c>
      <c r="J146" s="52">
        <f t="shared" ref="J146:N146" si="63">SUM(J147:J149)</f>
        <v>0</v>
      </c>
      <c r="K146" s="52">
        <f t="shared" si="63"/>
        <v>0</v>
      </c>
      <c r="L146" s="52">
        <f t="shared" si="63"/>
        <v>750080.5</v>
      </c>
      <c r="M146" s="52">
        <f t="shared" si="63"/>
        <v>1159299.7</v>
      </c>
      <c r="N146" s="52">
        <f t="shared" si="63"/>
        <v>840495.2</v>
      </c>
      <c r="O146" s="76"/>
      <c r="P146" s="76"/>
    </row>
    <row r="147" spans="1:16" x14ac:dyDescent="0.25">
      <c r="A147" s="76"/>
      <c r="B147" s="75" t="s">
        <v>119</v>
      </c>
      <c r="C147" s="7">
        <v>176</v>
      </c>
      <c r="D147" s="7" t="s">
        <v>42</v>
      </c>
      <c r="E147" s="7" t="s">
        <v>41</v>
      </c>
      <c r="F147" s="7" t="s">
        <v>38</v>
      </c>
      <c r="G147" s="7">
        <v>243</v>
      </c>
      <c r="H147" s="1">
        <f>L147</f>
        <v>128744.6</v>
      </c>
      <c r="I147" s="52">
        <f t="shared" ref="I147:N147" si="64">SUM(I168,I179,I158,I212,I238)</f>
        <v>0</v>
      </c>
      <c r="J147" s="52">
        <f t="shared" si="64"/>
        <v>0</v>
      </c>
      <c r="K147" s="52">
        <f t="shared" si="64"/>
        <v>0</v>
      </c>
      <c r="L147" s="52">
        <f t="shared" si="64"/>
        <v>128744.6</v>
      </c>
      <c r="M147" s="52">
        <f t="shared" si="64"/>
        <v>573685.4</v>
      </c>
      <c r="N147" s="52">
        <f t="shared" si="64"/>
        <v>90186.4</v>
      </c>
      <c r="O147" s="76"/>
      <c r="P147" s="76"/>
    </row>
    <row r="148" spans="1:16" x14ac:dyDescent="0.25">
      <c r="A148" s="76"/>
      <c r="B148" s="76"/>
      <c r="C148" s="7">
        <v>176</v>
      </c>
      <c r="D148" s="7" t="s">
        <v>42</v>
      </c>
      <c r="E148" s="7" t="s">
        <v>41</v>
      </c>
      <c r="F148" s="7" t="s">
        <v>38</v>
      </c>
      <c r="G148" s="7">
        <v>244</v>
      </c>
      <c r="H148" s="1">
        <f>L148</f>
        <v>12076.6</v>
      </c>
      <c r="I148" s="52">
        <f>SUM(I239,I221)</f>
        <v>0</v>
      </c>
      <c r="J148" s="52">
        <f t="shared" ref="J148:N148" si="65">SUM(J239,J221)</f>
        <v>0</v>
      </c>
      <c r="K148" s="52">
        <f t="shared" si="65"/>
        <v>0</v>
      </c>
      <c r="L148" s="52">
        <f t="shared" si="65"/>
        <v>12076.6</v>
      </c>
      <c r="M148" s="52">
        <f t="shared" si="65"/>
        <v>175614.3</v>
      </c>
      <c r="N148" s="52">
        <f t="shared" si="65"/>
        <v>104294.9</v>
      </c>
      <c r="O148" s="76"/>
      <c r="P148" s="76"/>
    </row>
    <row r="149" spans="1:16" x14ac:dyDescent="0.25">
      <c r="A149" s="76"/>
      <c r="B149" s="77"/>
      <c r="C149" s="7">
        <v>176</v>
      </c>
      <c r="D149" s="7" t="s">
        <v>42</v>
      </c>
      <c r="E149" s="7" t="s">
        <v>41</v>
      </c>
      <c r="F149" s="7" t="s">
        <v>38</v>
      </c>
      <c r="G149" s="7">
        <v>414</v>
      </c>
      <c r="H149" s="1">
        <f>L149</f>
        <v>609259.30000000005</v>
      </c>
      <c r="I149" s="52">
        <f t="shared" ref="I149:N149" si="66">SUM(I159,I180,I196,I213,I170,I188)</f>
        <v>0</v>
      </c>
      <c r="J149" s="52">
        <f t="shared" si="66"/>
        <v>0</v>
      </c>
      <c r="K149" s="52">
        <f t="shared" si="66"/>
        <v>0</v>
      </c>
      <c r="L149" s="52">
        <f t="shared" si="66"/>
        <v>609259.30000000005</v>
      </c>
      <c r="M149" s="52">
        <f t="shared" si="66"/>
        <v>410000</v>
      </c>
      <c r="N149" s="52">
        <f t="shared" si="66"/>
        <v>646013.9</v>
      </c>
      <c r="O149" s="76"/>
      <c r="P149" s="76"/>
    </row>
    <row r="150" spans="1:16" ht="22.5" x14ac:dyDescent="0.25">
      <c r="A150" s="76"/>
      <c r="B150" s="6" t="s">
        <v>15</v>
      </c>
      <c r="C150" s="22"/>
      <c r="D150" s="22"/>
      <c r="E150" s="22"/>
      <c r="F150" s="7"/>
      <c r="G150" s="7"/>
      <c r="H150" s="1">
        <f t="shared" ref="H150:L153" si="67">I150+J150+K150+L150</f>
        <v>0</v>
      </c>
      <c r="I150" s="52">
        <f t="shared" si="67"/>
        <v>0</v>
      </c>
      <c r="J150" s="52">
        <f t="shared" si="67"/>
        <v>0</v>
      </c>
      <c r="K150" s="52">
        <f t="shared" si="67"/>
        <v>0</v>
      </c>
      <c r="L150" s="52">
        <f t="shared" si="67"/>
        <v>0</v>
      </c>
      <c r="M150" s="52">
        <f>N150+O150+P150+Q150</f>
        <v>0</v>
      </c>
      <c r="N150" s="52">
        <f>O150+P150+Q150+R150</f>
        <v>0</v>
      </c>
      <c r="O150" s="76"/>
      <c r="P150" s="76"/>
    </row>
    <row r="151" spans="1:16" x14ac:dyDescent="0.25">
      <c r="A151" s="76"/>
      <c r="B151" s="6" t="s">
        <v>13</v>
      </c>
      <c r="C151" s="53">
        <v>780</v>
      </c>
      <c r="D151" s="7" t="s">
        <v>42</v>
      </c>
      <c r="E151" s="7" t="s">
        <v>41</v>
      </c>
      <c r="F151" s="54" t="s">
        <v>108</v>
      </c>
      <c r="G151" s="7">
        <v>464</v>
      </c>
      <c r="H151" s="1">
        <f>L151</f>
        <v>397500</v>
      </c>
      <c r="I151" s="1">
        <f>SUM(I161,I172,I182,I190,I198,I205,I215,I223,I231,I241)</f>
        <v>0</v>
      </c>
      <c r="J151" s="1">
        <f t="shared" ref="J151:N151" si="68">SUM(J161,J172,J182,J190,J198,J205,J215,J223,J231,J241)</f>
        <v>0</v>
      </c>
      <c r="K151" s="1">
        <f t="shared" si="68"/>
        <v>0</v>
      </c>
      <c r="L151" s="1">
        <f t="shared" si="68"/>
        <v>397500</v>
      </c>
      <c r="M151" s="1">
        <f t="shared" si="68"/>
        <v>487500</v>
      </c>
      <c r="N151" s="1">
        <f t="shared" si="68"/>
        <v>507500</v>
      </c>
      <c r="O151" s="76"/>
      <c r="P151" s="76"/>
    </row>
    <row r="152" spans="1:16" ht="22.5" x14ac:dyDescent="0.25">
      <c r="A152" s="76"/>
      <c r="B152" s="6" t="s">
        <v>14</v>
      </c>
      <c r="C152" s="22"/>
      <c r="D152" s="22"/>
      <c r="E152" s="22"/>
      <c r="F152" s="50"/>
      <c r="G152" s="50"/>
      <c r="H152" s="1">
        <f>L152</f>
        <v>7600</v>
      </c>
      <c r="I152" s="52">
        <f>SUM(I162,I173,I183,I191,I199,I206,I216,I224,I232,I242)</f>
        <v>0</v>
      </c>
      <c r="J152" s="52">
        <f t="shared" ref="J152:N152" si="69">SUM(J162,J173,J183,J191,J199,J206,J216,J224,J232,J242)</f>
        <v>0</v>
      </c>
      <c r="K152" s="52">
        <f t="shared" si="69"/>
        <v>0</v>
      </c>
      <c r="L152" s="52">
        <f t="shared" si="69"/>
        <v>7600</v>
      </c>
      <c r="M152" s="52">
        <f t="shared" si="69"/>
        <v>10000</v>
      </c>
      <c r="N152" s="52">
        <f t="shared" si="69"/>
        <v>10000</v>
      </c>
      <c r="O152" s="76"/>
      <c r="P152" s="76"/>
    </row>
    <row r="153" spans="1:16" x14ac:dyDescent="0.25">
      <c r="A153" s="77"/>
      <c r="B153" s="6" t="s">
        <v>71</v>
      </c>
      <c r="C153" s="22"/>
      <c r="D153" s="22"/>
      <c r="E153" s="22"/>
      <c r="F153" s="22"/>
      <c r="G153" s="22"/>
      <c r="H153" s="1">
        <f t="shared" si="67"/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77"/>
      <c r="P153" s="77"/>
    </row>
    <row r="154" spans="1:16" ht="33.75" customHeight="1" x14ac:dyDescent="0.25">
      <c r="A154" s="75" t="s">
        <v>122</v>
      </c>
      <c r="B154" s="6" t="s">
        <v>20</v>
      </c>
      <c r="C154" s="22"/>
      <c r="D154" s="22"/>
      <c r="E154" s="22"/>
      <c r="F154" s="50"/>
      <c r="G154" s="50"/>
      <c r="H154" s="1">
        <f>L154</f>
        <v>64</v>
      </c>
      <c r="I154" s="52">
        <v>0</v>
      </c>
      <c r="J154" s="55">
        <v>0</v>
      </c>
      <c r="K154" s="52">
        <v>0</v>
      </c>
      <c r="L154" s="52">
        <v>64</v>
      </c>
      <c r="M154" s="52">
        <v>56</v>
      </c>
      <c r="N154" s="52">
        <v>61</v>
      </c>
      <c r="O154" s="75" t="s">
        <v>117</v>
      </c>
      <c r="P154" s="75" t="s">
        <v>152</v>
      </c>
    </row>
    <row r="155" spans="1:16" x14ac:dyDescent="0.25">
      <c r="A155" s="76"/>
      <c r="B155" s="6" t="s">
        <v>10</v>
      </c>
      <c r="C155" s="22"/>
      <c r="D155" s="22"/>
      <c r="E155" s="22"/>
      <c r="F155" s="50"/>
      <c r="G155" s="50"/>
      <c r="H155" s="1">
        <f>H156/H154</f>
        <v>1806.25</v>
      </c>
      <c r="I155" s="52" t="s">
        <v>11</v>
      </c>
      <c r="J155" s="52" t="s">
        <v>11</v>
      </c>
      <c r="K155" s="52" t="s">
        <v>11</v>
      </c>
      <c r="L155" s="52" t="s">
        <v>11</v>
      </c>
      <c r="M155" s="52">
        <f>M156/M154</f>
        <v>1932.1428571428571</v>
      </c>
      <c r="N155" s="52">
        <f>N156/N154</f>
        <v>2049.1803278688526</v>
      </c>
      <c r="O155" s="76"/>
      <c r="P155" s="76"/>
    </row>
    <row r="156" spans="1:16" ht="33.75" x14ac:dyDescent="0.25">
      <c r="A156" s="76"/>
      <c r="B156" s="6" t="s">
        <v>143</v>
      </c>
      <c r="C156" s="22"/>
      <c r="D156" s="22"/>
      <c r="E156" s="22"/>
      <c r="F156" s="50"/>
      <c r="G156" s="50"/>
      <c r="H156" s="1">
        <f>SUM(H158:H163)</f>
        <v>115600</v>
      </c>
      <c r="I156" s="1">
        <f t="shared" ref="I156:N156" si="70">SUM(I158:I163)</f>
        <v>0</v>
      </c>
      <c r="J156" s="1">
        <f t="shared" si="70"/>
        <v>0</v>
      </c>
      <c r="K156" s="1">
        <f t="shared" si="70"/>
        <v>0</v>
      </c>
      <c r="L156" s="1">
        <f t="shared" si="70"/>
        <v>115600</v>
      </c>
      <c r="M156" s="1">
        <f t="shared" si="70"/>
        <v>108200</v>
      </c>
      <c r="N156" s="1">
        <f t="shared" si="70"/>
        <v>125000</v>
      </c>
      <c r="O156" s="76"/>
      <c r="P156" s="76"/>
    </row>
    <row r="157" spans="1:16" ht="22.5" x14ac:dyDescent="0.25">
      <c r="A157" s="76"/>
      <c r="B157" s="5" t="s">
        <v>118</v>
      </c>
      <c r="C157" s="22"/>
      <c r="D157" s="22"/>
      <c r="E157" s="22"/>
      <c r="F157" s="50"/>
      <c r="G157" s="50"/>
      <c r="H157" s="1">
        <f>L157</f>
        <v>20600</v>
      </c>
      <c r="I157" s="1">
        <f t="shared" ref="I157:N157" si="71">SUM(I158:I159)</f>
        <v>0</v>
      </c>
      <c r="J157" s="1">
        <f t="shared" si="71"/>
        <v>0</v>
      </c>
      <c r="K157" s="1">
        <f t="shared" si="71"/>
        <v>0</v>
      </c>
      <c r="L157" s="1">
        <f t="shared" si="71"/>
        <v>20600</v>
      </c>
      <c r="M157" s="1">
        <f t="shared" si="71"/>
        <v>3200</v>
      </c>
      <c r="N157" s="1">
        <f t="shared" si="71"/>
        <v>0</v>
      </c>
      <c r="O157" s="76"/>
      <c r="P157" s="76"/>
    </row>
    <row r="158" spans="1:16" x14ac:dyDescent="0.25">
      <c r="A158" s="76"/>
      <c r="B158" s="75" t="s">
        <v>119</v>
      </c>
      <c r="C158" s="7">
        <v>176</v>
      </c>
      <c r="D158" s="7" t="s">
        <v>42</v>
      </c>
      <c r="E158" s="7" t="s">
        <v>41</v>
      </c>
      <c r="F158" s="7" t="s">
        <v>38</v>
      </c>
      <c r="G158" s="56">
        <v>243</v>
      </c>
      <c r="H158" s="1">
        <f>L158</f>
        <v>18800</v>
      </c>
      <c r="I158" s="52">
        <v>0</v>
      </c>
      <c r="J158" s="52">
        <v>0</v>
      </c>
      <c r="K158" s="52">
        <v>0</v>
      </c>
      <c r="L158" s="52">
        <v>18800</v>
      </c>
      <c r="M158" s="52">
        <f>2000+1200</f>
        <v>3200</v>
      </c>
      <c r="N158" s="52">
        <v>0</v>
      </c>
      <c r="O158" s="76"/>
      <c r="P158" s="76"/>
    </row>
    <row r="159" spans="1:16" ht="14.45" customHeight="1" x14ac:dyDescent="0.25">
      <c r="A159" s="76"/>
      <c r="B159" s="77"/>
      <c r="C159" s="7">
        <v>176</v>
      </c>
      <c r="D159" s="7" t="s">
        <v>42</v>
      </c>
      <c r="E159" s="7" t="s">
        <v>41</v>
      </c>
      <c r="F159" s="7" t="s">
        <v>38</v>
      </c>
      <c r="G159" s="7">
        <v>414</v>
      </c>
      <c r="H159" s="1">
        <f>L159</f>
        <v>1800</v>
      </c>
      <c r="I159" s="52">
        <v>0</v>
      </c>
      <c r="J159" s="52">
        <v>0</v>
      </c>
      <c r="K159" s="52">
        <v>0</v>
      </c>
      <c r="L159" s="52">
        <v>1800</v>
      </c>
      <c r="M159" s="52">
        <v>0</v>
      </c>
      <c r="N159" s="52">
        <v>0</v>
      </c>
      <c r="O159" s="76"/>
      <c r="P159" s="76"/>
    </row>
    <row r="160" spans="1:16" ht="22.5" x14ac:dyDescent="0.25">
      <c r="A160" s="76"/>
      <c r="B160" s="6" t="s">
        <v>15</v>
      </c>
      <c r="C160" s="7"/>
      <c r="D160" s="7"/>
      <c r="E160" s="7"/>
      <c r="F160" s="7"/>
      <c r="G160" s="7"/>
      <c r="H160" s="1">
        <f t="shared" ref="H160" si="72">I160+J160+K160+L160</f>
        <v>0</v>
      </c>
      <c r="I160" s="52">
        <v>0</v>
      </c>
      <c r="J160" s="52">
        <v>0</v>
      </c>
      <c r="K160" s="52">
        <v>0</v>
      </c>
      <c r="L160" s="52">
        <v>0</v>
      </c>
      <c r="M160" s="52">
        <v>0</v>
      </c>
      <c r="N160" s="52">
        <v>0</v>
      </c>
      <c r="O160" s="76"/>
      <c r="P160" s="76"/>
    </row>
    <row r="161" spans="1:16" x14ac:dyDescent="0.25">
      <c r="A161" s="76"/>
      <c r="B161" s="5" t="s">
        <v>13</v>
      </c>
      <c r="C161" s="53">
        <v>780</v>
      </c>
      <c r="D161" s="7" t="s">
        <v>42</v>
      </c>
      <c r="E161" s="7" t="s">
        <v>41</v>
      </c>
      <c r="F161" s="7" t="s">
        <v>106</v>
      </c>
      <c r="G161" s="7">
        <v>464</v>
      </c>
      <c r="H161" s="1">
        <f>L161</f>
        <v>95000</v>
      </c>
      <c r="I161" s="52">
        <v>0</v>
      </c>
      <c r="J161" s="52">
        <v>0</v>
      </c>
      <c r="K161" s="52">
        <v>0</v>
      </c>
      <c r="L161" s="52">
        <f>95000</f>
        <v>95000</v>
      </c>
      <c r="M161" s="52">
        <v>105000</v>
      </c>
      <c r="N161" s="52">
        <v>125000</v>
      </c>
      <c r="O161" s="76"/>
      <c r="P161" s="76"/>
    </row>
    <row r="162" spans="1:16" ht="22.5" x14ac:dyDescent="0.25">
      <c r="A162" s="76"/>
      <c r="B162" s="6" t="s">
        <v>14</v>
      </c>
      <c r="C162" s="50"/>
      <c r="D162" s="50"/>
      <c r="E162" s="50"/>
      <c r="F162" s="50"/>
      <c r="G162" s="50"/>
      <c r="H162" s="1">
        <f>I162+J162+K162+L162</f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76"/>
      <c r="P162" s="76"/>
    </row>
    <row r="163" spans="1:16" x14ac:dyDescent="0.25">
      <c r="A163" s="77"/>
      <c r="B163" s="6" t="s">
        <v>71</v>
      </c>
      <c r="C163" s="22"/>
      <c r="D163" s="22"/>
      <c r="E163" s="22"/>
      <c r="F163" s="22"/>
      <c r="G163" s="22"/>
      <c r="H163" s="23">
        <f t="shared" ref="H163:H164" si="73">I163+J163+K163+L163</f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77"/>
      <c r="P163" s="77"/>
    </row>
    <row r="164" spans="1:16" ht="45" customHeight="1" x14ac:dyDescent="0.25">
      <c r="A164" s="75" t="s">
        <v>81</v>
      </c>
      <c r="B164" s="6" t="s">
        <v>21</v>
      </c>
      <c r="C164" s="50"/>
      <c r="D164" s="50"/>
      <c r="E164" s="50"/>
      <c r="F164" s="50"/>
      <c r="G164" s="50"/>
      <c r="H164" s="1">
        <f t="shared" si="73"/>
        <v>8003</v>
      </c>
      <c r="I164" s="1"/>
      <c r="J164" s="1"/>
      <c r="K164" s="1"/>
      <c r="L164" s="1">
        <v>8003</v>
      </c>
      <c r="M164" s="1">
        <v>9003</v>
      </c>
      <c r="N164" s="1">
        <v>9000</v>
      </c>
      <c r="O164" s="75" t="s">
        <v>110</v>
      </c>
      <c r="P164" s="75" t="s">
        <v>153</v>
      </c>
    </row>
    <row r="165" spans="1:16" x14ac:dyDescent="0.25">
      <c r="A165" s="76"/>
      <c r="B165" s="6" t="s">
        <v>10</v>
      </c>
      <c r="C165" s="50"/>
      <c r="D165" s="50"/>
      <c r="E165" s="50"/>
      <c r="F165" s="50"/>
      <c r="G165" s="50"/>
      <c r="H165" s="1" t="s">
        <v>136</v>
      </c>
      <c r="I165" s="1" t="s">
        <v>11</v>
      </c>
      <c r="J165" s="1" t="s">
        <v>11</v>
      </c>
      <c r="K165" s="1" t="s">
        <v>11</v>
      </c>
      <c r="L165" s="1" t="s">
        <v>11</v>
      </c>
      <c r="M165" s="1">
        <v>7.45</v>
      </c>
      <c r="N165" s="1" t="s">
        <v>138</v>
      </c>
      <c r="O165" s="76"/>
      <c r="P165" s="76"/>
    </row>
    <row r="166" spans="1:16" ht="33.75" x14ac:dyDescent="0.25">
      <c r="A166" s="76"/>
      <c r="B166" s="6" t="s">
        <v>143</v>
      </c>
      <c r="C166" s="50"/>
      <c r="D166" s="50"/>
      <c r="E166" s="50"/>
      <c r="F166" s="50"/>
      <c r="G166" s="50"/>
      <c r="H166" s="1">
        <f>H167+H171+H172+H173+H174</f>
        <v>68950</v>
      </c>
      <c r="I166" s="1">
        <f t="shared" ref="I166:N166" si="74">I167+I171+I172+I173+I174</f>
        <v>0</v>
      </c>
      <c r="J166" s="1">
        <f t="shared" si="74"/>
        <v>0</v>
      </c>
      <c r="K166" s="1">
        <f t="shared" si="74"/>
        <v>0</v>
      </c>
      <c r="L166" s="1">
        <f t="shared" si="74"/>
        <v>68950</v>
      </c>
      <c r="M166" s="1">
        <f t="shared" si="74"/>
        <v>91100</v>
      </c>
      <c r="N166" s="1">
        <f t="shared" si="74"/>
        <v>55000</v>
      </c>
      <c r="O166" s="76"/>
      <c r="P166" s="76"/>
    </row>
    <row r="167" spans="1:16" ht="22.5" x14ac:dyDescent="0.25">
      <c r="A167" s="76"/>
      <c r="B167" s="57" t="s">
        <v>135</v>
      </c>
      <c r="C167" s="53"/>
      <c r="D167" s="7"/>
      <c r="E167" s="7"/>
      <c r="F167" s="7"/>
      <c r="G167" s="7"/>
      <c r="H167" s="1">
        <f>L167</f>
        <v>23950</v>
      </c>
      <c r="I167" s="1">
        <f>SUM(I168:I170)</f>
        <v>0</v>
      </c>
      <c r="J167" s="1">
        <f t="shared" ref="J167:L167" si="75">SUM(J168:J170)</f>
        <v>0</v>
      </c>
      <c r="K167" s="1">
        <f t="shared" si="75"/>
        <v>0</v>
      </c>
      <c r="L167" s="1">
        <f t="shared" si="75"/>
        <v>23950</v>
      </c>
      <c r="M167" s="1">
        <f t="shared" ref="M167" si="76">SUM(M168:M170)</f>
        <v>36100</v>
      </c>
      <c r="N167" s="1">
        <f t="shared" ref="N167" si="77">SUM(N168:N170)</f>
        <v>0</v>
      </c>
      <c r="O167" s="76"/>
      <c r="P167" s="76"/>
    </row>
    <row r="168" spans="1:16" x14ac:dyDescent="0.25">
      <c r="A168" s="76"/>
      <c r="B168" s="84" t="s">
        <v>119</v>
      </c>
      <c r="C168" s="53">
        <v>176</v>
      </c>
      <c r="D168" s="7" t="s">
        <v>42</v>
      </c>
      <c r="E168" s="7" t="s">
        <v>41</v>
      </c>
      <c r="F168" s="7" t="s">
        <v>38</v>
      </c>
      <c r="G168" s="7">
        <v>243</v>
      </c>
      <c r="H168" s="1">
        <f>L168</f>
        <v>16050</v>
      </c>
      <c r="I168" s="1">
        <v>0</v>
      </c>
      <c r="J168" s="1"/>
      <c r="K168" s="1"/>
      <c r="L168" s="1">
        <f>16000+50</f>
        <v>16050</v>
      </c>
      <c r="M168" s="1"/>
      <c r="N168" s="1"/>
      <c r="O168" s="76"/>
      <c r="P168" s="76"/>
    </row>
    <row r="169" spans="1:16" hidden="1" x14ac:dyDescent="0.25">
      <c r="A169" s="76"/>
      <c r="B169" s="85"/>
      <c r="C169" s="53">
        <v>176</v>
      </c>
      <c r="D169" s="7" t="s">
        <v>42</v>
      </c>
      <c r="E169" s="7" t="s">
        <v>41</v>
      </c>
      <c r="F169" s="7" t="s">
        <v>38</v>
      </c>
      <c r="G169" s="7">
        <v>244</v>
      </c>
      <c r="H169" s="1">
        <f t="shared" ref="H169:H171" si="78">SUM(I169:L169)</f>
        <v>0</v>
      </c>
      <c r="I169" s="1"/>
      <c r="J169" s="1"/>
      <c r="K169" s="1"/>
      <c r="L169" s="1">
        <v>0</v>
      </c>
      <c r="M169" s="1"/>
      <c r="N169" s="1"/>
      <c r="O169" s="76"/>
      <c r="P169" s="76"/>
    </row>
    <row r="170" spans="1:16" x14ac:dyDescent="0.25">
      <c r="A170" s="76"/>
      <c r="B170" s="86"/>
      <c r="C170" s="53">
        <v>176</v>
      </c>
      <c r="D170" s="7" t="s">
        <v>42</v>
      </c>
      <c r="E170" s="7" t="s">
        <v>41</v>
      </c>
      <c r="F170" s="7" t="s">
        <v>38</v>
      </c>
      <c r="G170" s="7">
        <v>414</v>
      </c>
      <c r="H170" s="1">
        <f>L170</f>
        <v>7900</v>
      </c>
      <c r="I170" s="1">
        <v>0</v>
      </c>
      <c r="J170" s="1"/>
      <c r="K170" s="1"/>
      <c r="L170" s="1">
        <v>7900</v>
      </c>
      <c r="M170" s="1">
        <f>30000+6100</f>
        <v>36100</v>
      </c>
      <c r="N170" s="1"/>
      <c r="O170" s="76"/>
      <c r="P170" s="76"/>
    </row>
    <row r="171" spans="1:16" ht="22.5" x14ac:dyDescent="0.25">
      <c r="A171" s="76"/>
      <c r="B171" s="5" t="s">
        <v>15</v>
      </c>
      <c r="C171" s="7"/>
      <c r="D171" s="7"/>
      <c r="E171" s="7"/>
      <c r="F171" s="7"/>
      <c r="G171" s="7"/>
      <c r="H171" s="1">
        <f t="shared" si="78"/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76"/>
      <c r="P171" s="76"/>
    </row>
    <row r="172" spans="1:16" x14ac:dyDescent="0.25">
      <c r="A172" s="76"/>
      <c r="B172" s="57" t="s">
        <v>13</v>
      </c>
      <c r="C172" s="53">
        <v>780</v>
      </c>
      <c r="D172" s="7" t="s">
        <v>42</v>
      </c>
      <c r="E172" s="7" t="s">
        <v>41</v>
      </c>
      <c r="F172" s="7" t="s">
        <v>109</v>
      </c>
      <c r="G172" s="7">
        <v>244</v>
      </c>
      <c r="H172" s="1">
        <f>L172</f>
        <v>45000</v>
      </c>
      <c r="I172" s="1">
        <v>0</v>
      </c>
      <c r="J172" s="1">
        <v>0</v>
      </c>
      <c r="K172" s="1">
        <v>0</v>
      </c>
      <c r="L172" s="1">
        <v>45000</v>
      </c>
      <c r="M172" s="1">
        <v>55000</v>
      </c>
      <c r="N172" s="1">
        <v>55000</v>
      </c>
      <c r="O172" s="76"/>
      <c r="P172" s="76"/>
    </row>
    <row r="173" spans="1:16" ht="22.5" x14ac:dyDescent="0.25">
      <c r="A173" s="76"/>
      <c r="B173" s="6" t="s">
        <v>14</v>
      </c>
      <c r="C173" s="50"/>
      <c r="D173" s="50"/>
      <c r="E173" s="50"/>
      <c r="F173" s="50"/>
      <c r="G173" s="50"/>
      <c r="H173" s="1">
        <f t="shared" ref="H173:H174" si="79">SUM(I173:L173)</f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76"/>
      <c r="P173" s="76"/>
    </row>
    <row r="174" spans="1:16" x14ac:dyDescent="0.25">
      <c r="A174" s="77"/>
      <c r="B174" s="6" t="s">
        <v>71</v>
      </c>
      <c r="C174" s="22"/>
      <c r="D174" s="22"/>
      <c r="E174" s="22"/>
      <c r="F174" s="22"/>
      <c r="G174" s="22"/>
      <c r="H174" s="1">
        <f t="shared" si="79"/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77"/>
      <c r="P174" s="77"/>
    </row>
    <row r="175" spans="1:16" ht="22.5" customHeight="1" x14ac:dyDescent="0.25">
      <c r="A175" s="75" t="s">
        <v>178</v>
      </c>
      <c r="B175" s="6" t="s">
        <v>86</v>
      </c>
      <c r="C175" s="50"/>
      <c r="D175" s="50"/>
      <c r="E175" s="50"/>
      <c r="F175" s="50"/>
      <c r="G175" s="50"/>
      <c r="H175" s="1">
        <f>SUM(I175:L175)</f>
        <v>55.7</v>
      </c>
      <c r="I175" s="1">
        <v>0</v>
      </c>
      <c r="J175" s="1">
        <v>0</v>
      </c>
      <c r="K175" s="1"/>
      <c r="L175" s="1">
        <f>50+5.7</f>
        <v>55.7</v>
      </c>
      <c r="M175" s="1">
        <f>45+20.5</f>
        <v>65.5</v>
      </c>
      <c r="N175" s="1">
        <f>40+45.8</f>
        <v>85.8</v>
      </c>
      <c r="O175" s="75" t="s">
        <v>110</v>
      </c>
      <c r="P175" s="75" t="s">
        <v>154</v>
      </c>
    </row>
    <row r="176" spans="1:16" x14ac:dyDescent="0.25">
      <c r="A176" s="76"/>
      <c r="B176" s="6" t="s">
        <v>10</v>
      </c>
      <c r="C176" s="50"/>
      <c r="D176" s="50"/>
      <c r="E176" s="50"/>
      <c r="F176" s="50"/>
      <c r="G176" s="50"/>
      <c r="H176" s="1">
        <f>H177/H175</f>
        <v>6125.2369838420109</v>
      </c>
      <c r="I176" s="1" t="s">
        <v>11</v>
      </c>
      <c r="J176" s="1" t="s">
        <v>11</v>
      </c>
      <c r="K176" s="1" t="s">
        <v>11</v>
      </c>
      <c r="L176" s="1" t="s">
        <v>11</v>
      </c>
      <c r="M176" s="1">
        <f>M177/M175</f>
        <v>4487.0229007633588</v>
      </c>
      <c r="N176" s="1">
        <f>N177/N175</f>
        <v>4411.4219114219113</v>
      </c>
      <c r="O176" s="76"/>
      <c r="P176" s="76"/>
    </row>
    <row r="177" spans="1:17" ht="33.75" x14ac:dyDescent="0.25">
      <c r="A177" s="76"/>
      <c r="B177" s="5" t="s">
        <v>143</v>
      </c>
      <c r="C177" s="50"/>
      <c r="D177" s="50"/>
      <c r="E177" s="50"/>
      <c r="F177" s="50"/>
      <c r="G177" s="50"/>
      <c r="H177" s="1">
        <f>SUM(H179:H184)</f>
        <v>341175.7</v>
      </c>
      <c r="I177" s="1">
        <f t="shared" ref="I177:N177" si="80">SUM(I179:I184)</f>
        <v>0</v>
      </c>
      <c r="J177" s="1">
        <f t="shared" si="80"/>
        <v>0</v>
      </c>
      <c r="K177" s="1">
        <f t="shared" si="80"/>
        <v>0</v>
      </c>
      <c r="L177" s="1">
        <f t="shared" si="80"/>
        <v>341175.7</v>
      </c>
      <c r="M177" s="1">
        <f t="shared" si="80"/>
        <v>293900</v>
      </c>
      <c r="N177" s="1">
        <f t="shared" si="80"/>
        <v>378500</v>
      </c>
      <c r="O177" s="76"/>
      <c r="P177" s="76"/>
    </row>
    <row r="178" spans="1:17" ht="22.5" x14ac:dyDescent="0.25">
      <c r="A178" s="76"/>
      <c r="B178" s="5" t="s">
        <v>118</v>
      </c>
      <c r="C178" s="53"/>
      <c r="D178" s="7"/>
      <c r="E178" s="7"/>
      <c r="F178" s="7"/>
      <c r="G178" s="7"/>
      <c r="H178" s="1">
        <f>L178</f>
        <v>180675.7</v>
      </c>
      <c r="I178" s="1">
        <f>SUM(I179:I180)</f>
        <v>0</v>
      </c>
      <c r="J178" s="1">
        <f t="shared" ref="J178:N178" si="81">SUM(J179:J180)</f>
        <v>0</v>
      </c>
      <c r="K178" s="1">
        <f t="shared" si="81"/>
        <v>0</v>
      </c>
      <c r="L178" s="1">
        <f t="shared" si="81"/>
        <v>180675.7</v>
      </c>
      <c r="M178" s="1">
        <f t="shared" si="81"/>
        <v>143400</v>
      </c>
      <c r="N178" s="1">
        <f t="shared" si="81"/>
        <v>228000</v>
      </c>
      <c r="O178" s="76"/>
      <c r="P178" s="76"/>
    </row>
    <row r="179" spans="1:17" x14ac:dyDescent="0.25">
      <c r="A179" s="76"/>
      <c r="B179" s="75" t="s">
        <v>119</v>
      </c>
      <c r="C179" s="53">
        <v>176</v>
      </c>
      <c r="D179" s="7" t="s">
        <v>42</v>
      </c>
      <c r="E179" s="7" t="s">
        <v>41</v>
      </c>
      <c r="F179" s="7" t="s">
        <v>38</v>
      </c>
      <c r="G179" s="7">
        <v>243</v>
      </c>
      <c r="H179" s="1">
        <f>L179</f>
        <v>12014.6</v>
      </c>
      <c r="I179" s="1"/>
      <c r="J179" s="1"/>
      <c r="K179" s="1"/>
      <c r="L179" s="1">
        <f>7800+4214.6</f>
        <v>12014.6</v>
      </c>
      <c r="M179" s="1"/>
      <c r="N179" s="1"/>
      <c r="O179" s="76"/>
      <c r="P179" s="76"/>
    </row>
    <row r="180" spans="1:17" x14ac:dyDescent="0.25">
      <c r="A180" s="76"/>
      <c r="B180" s="77"/>
      <c r="C180" s="53">
        <v>176</v>
      </c>
      <c r="D180" s="7" t="s">
        <v>42</v>
      </c>
      <c r="E180" s="7" t="s">
        <v>41</v>
      </c>
      <c r="F180" s="7" t="s">
        <v>38</v>
      </c>
      <c r="G180" s="7">
        <v>414</v>
      </c>
      <c r="H180" s="1">
        <f>L180</f>
        <v>168661.1</v>
      </c>
      <c r="I180" s="1"/>
      <c r="J180" s="1"/>
      <c r="K180" s="1"/>
      <c r="L180" s="1">
        <f>61427.1+500+106734</f>
        <v>168661.1</v>
      </c>
      <c r="M180" s="1">
        <f>26299.2+500+116600.8</f>
        <v>143400</v>
      </c>
      <c r="N180" s="1">
        <f>207500+20500</f>
        <v>228000</v>
      </c>
      <c r="O180" s="76"/>
      <c r="P180" s="76"/>
    </row>
    <row r="181" spans="1:17" ht="22.5" x14ac:dyDescent="0.25">
      <c r="A181" s="76"/>
      <c r="B181" s="6" t="s">
        <v>15</v>
      </c>
      <c r="C181" s="7"/>
      <c r="D181" s="7"/>
      <c r="E181" s="7"/>
      <c r="F181" s="7"/>
      <c r="G181" s="7"/>
      <c r="H181" s="1">
        <f t="shared" ref="H181:H192" si="82">I181+J181+K181+L181</f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76"/>
      <c r="P181" s="76"/>
    </row>
    <row r="182" spans="1:17" x14ac:dyDescent="0.25">
      <c r="A182" s="76"/>
      <c r="B182" s="6" t="s">
        <v>13</v>
      </c>
      <c r="C182" s="7">
        <v>780</v>
      </c>
      <c r="D182" s="7" t="s">
        <v>42</v>
      </c>
      <c r="E182" s="7" t="s">
        <v>41</v>
      </c>
      <c r="F182" s="7" t="s">
        <v>91</v>
      </c>
      <c r="G182" s="7">
        <v>244</v>
      </c>
      <c r="H182" s="1">
        <f t="shared" si="82"/>
        <v>160500</v>
      </c>
      <c r="I182" s="1">
        <v>0</v>
      </c>
      <c r="J182" s="1">
        <v>0</v>
      </c>
      <c r="K182" s="1"/>
      <c r="L182" s="1">
        <v>160500</v>
      </c>
      <c r="M182" s="1">
        <v>150500</v>
      </c>
      <c r="N182" s="1">
        <v>150500</v>
      </c>
      <c r="O182" s="76"/>
      <c r="P182" s="76"/>
    </row>
    <row r="183" spans="1:17" ht="22.5" x14ac:dyDescent="0.25">
      <c r="A183" s="76"/>
      <c r="B183" s="6" t="s">
        <v>14</v>
      </c>
      <c r="C183" s="50"/>
      <c r="D183" s="50"/>
      <c r="E183" s="50"/>
      <c r="F183" s="50"/>
      <c r="G183" s="50"/>
      <c r="H183" s="1">
        <f>L183</f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76"/>
      <c r="P183" s="76"/>
      <c r="Q183" s="58"/>
    </row>
    <row r="184" spans="1:17" x14ac:dyDescent="0.25">
      <c r="A184" s="77"/>
      <c r="B184" s="6" t="s">
        <v>71</v>
      </c>
      <c r="C184" s="22"/>
      <c r="D184" s="22"/>
      <c r="E184" s="22"/>
      <c r="F184" s="22"/>
      <c r="G184" s="22"/>
      <c r="H184" s="1">
        <f t="shared" si="82"/>
        <v>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77"/>
      <c r="P184" s="77"/>
      <c r="Q184" s="58"/>
    </row>
    <row r="185" spans="1:17" ht="20.45" customHeight="1" x14ac:dyDescent="0.25">
      <c r="A185" s="75" t="s">
        <v>179</v>
      </c>
      <c r="B185" s="6" t="s">
        <v>23</v>
      </c>
      <c r="C185" s="50"/>
      <c r="D185" s="50"/>
      <c r="E185" s="50"/>
      <c r="F185" s="50"/>
      <c r="G185" s="50"/>
      <c r="H185" s="1">
        <f>L185</f>
        <v>5</v>
      </c>
      <c r="I185" s="1">
        <v>0</v>
      </c>
      <c r="J185" s="1">
        <v>0</v>
      </c>
      <c r="K185" s="1">
        <v>0</v>
      </c>
      <c r="L185" s="1">
        <v>5</v>
      </c>
      <c r="M185" s="1">
        <v>15</v>
      </c>
      <c r="N185" s="1">
        <v>26</v>
      </c>
      <c r="O185" s="75" t="s">
        <v>24</v>
      </c>
      <c r="P185" s="75" t="s">
        <v>156</v>
      </c>
      <c r="Q185" s="59"/>
    </row>
    <row r="186" spans="1:17" x14ac:dyDescent="0.25">
      <c r="A186" s="76"/>
      <c r="B186" s="6" t="s">
        <v>10</v>
      </c>
      <c r="C186" s="50"/>
      <c r="D186" s="50"/>
      <c r="E186" s="50"/>
      <c r="F186" s="50"/>
      <c r="G186" s="50"/>
      <c r="H186" s="1">
        <f>H187/H185</f>
        <v>58076.1</v>
      </c>
      <c r="I186" s="1" t="s">
        <v>11</v>
      </c>
      <c r="J186" s="1" t="s">
        <v>11</v>
      </c>
      <c r="K186" s="1" t="s">
        <v>11</v>
      </c>
      <c r="L186" s="1" t="s">
        <v>11</v>
      </c>
      <c r="M186" s="1">
        <f>M187/M185</f>
        <v>8833.3333333333339</v>
      </c>
      <c r="N186" s="1">
        <f>N187/N185</f>
        <v>10038.996153846154</v>
      </c>
      <c r="O186" s="76"/>
      <c r="P186" s="76"/>
      <c r="Q186" s="59"/>
    </row>
    <row r="187" spans="1:17" ht="33.75" x14ac:dyDescent="0.25">
      <c r="A187" s="76"/>
      <c r="B187" s="6" t="s">
        <v>143</v>
      </c>
      <c r="C187" s="50"/>
      <c r="D187" s="50"/>
      <c r="E187" s="50"/>
      <c r="F187" s="50"/>
      <c r="G187" s="50"/>
      <c r="H187" s="1">
        <f>SUM(H188:H192)</f>
        <v>290380.5</v>
      </c>
      <c r="I187" s="1">
        <f>SUM(I188:I192)</f>
        <v>0</v>
      </c>
      <c r="J187" s="1">
        <f t="shared" ref="J187:N187" si="83">SUM(J188:J192)</f>
        <v>0</v>
      </c>
      <c r="K187" s="1">
        <f t="shared" si="83"/>
        <v>0</v>
      </c>
      <c r="L187" s="1">
        <f t="shared" si="83"/>
        <v>290380.5</v>
      </c>
      <c r="M187" s="1">
        <f t="shared" si="83"/>
        <v>132500</v>
      </c>
      <c r="N187" s="1">
        <f t="shared" si="83"/>
        <v>261013.9</v>
      </c>
      <c r="O187" s="76"/>
      <c r="P187" s="76"/>
      <c r="Q187" s="59"/>
    </row>
    <row r="188" spans="1:17" ht="21" customHeight="1" x14ac:dyDescent="0.25">
      <c r="A188" s="76"/>
      <c r="B188" s="5" t="s">
        <v>155</v>
      </c>
      <c r="C188" s="7">
        <v>176</v>
      </c>
      <c r="D188" s="7" t="s">
        <v>42</v>
      </c>
      <c r="E188" s="7" t="s">
        <v>41</v>
      </c>
      <c r="F188" s="7" t="s">
        <v>38</v>
      </c>
      <c r="G188" s="7">
        <v>414</v>
      </c>
      <c r="H188" s="1">
        <f>L188</f>
        <v>290380.5</v>
      </c>
      <c r="I188" s="1"/>
      <c r="J188" s="1"/>
      <c r="K188" s="1"/>
      <c r="L188" s="1">
        <v>290380.5</v>
      </c>
      <c r="M188" s="1">
        <v>132500</v>
      </c>
      <c r="N188" s="1">
        <v>261013.9</v>
      </c>
      <c r="O188" s="76"/>
      <c r="P188" s="76"/>
      <c r="Q188" s="59"/>
    </row>
    <row r="189" spans="1:17" ht="22.5" x14ac:dyDescent="0.25">
      <c r="A189" s="76"/>
      <c r="B189" s="6" t="s">
        <v>15</v>
      </c>
      <c r="C189" s="7"/>
      <c r="D189" s="7"/>
      <c r="E189" s="7"/>
      <c r="F189" s="7"/>
      <c r="G189" s="7"/>
      <c r="H189" s="1">
        <f t="shared" si="82"/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76"/>
      <c r="P189" s="76"/>
      <c r="Q189" s="59"/>
    </row>
    <row r="190" spans="1:17" x14ac:dyDescent="0.25">
      <c r="A190" s="76"/>
      <c r="B190" s="6" t="s">
        <v>13</v>
      </c>
      <c r="C190" s="50"/>
      <c r="D190" s="50"/>
      <c r="E190" s="50"/>
      <c r="F190" s="50"/>
      <c r="G190" s="50"/>
      <c r="H190" s="1">
        <f t="shared" si="82"/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76"/>
      <c r="P190" s="76"/>
      <c r="Q190" s="59"/>
    </row>
    <row r="191" spans="1:17" ht="22.5" x14ac:dyDescent="0.25">
      <c r="A191" s="76"/>
      <c r="B191" s="6" t="s">
        <v>14</v>
      </c>
      <c r="C191" s="50"/>
      <c r="D191" s="50"/>
      <c r="E191" s="50"/>
      <c r="F191" s="50"/>
      <c r="G191" s="50"/>
      <c r="H191" s="1">
        <f t="shared" si="82"/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76"/>
      <c r="P191" s="76"/>
      <c r="Q191" s="59"/>
    </row>
    <row r="192" spans="1:17" x14ac:dyDescent="0.25">
      <c r="A192" s="77"/>
      <c r="B192" s="6" t="s">
        <v>71</v>
      </c>
      <c r="C192" s="22"/>
      <c r="D192" s="22"/>
      <c r="E192" s="22"/>
      <c r="F192" s="22"/>
      <c r="G192" s="22"/>
      <c r="H192" s="1">
        <f t="shared" si="82"/>
        <v>0</v>
      </c>
      <c r="I192" s="23">
        <v>0</v>
      </c>
      <c r="J192" s="23">
        <v>0</v>
      </c>
      <c r="K192" s="23">
        <v>0</v>
      </c>
      <c r="L192" s="23">
        <v>0</v>
      </c>
      <c r="M192" s="23">
        <v>0</v>
      </c>
      <c r="N192" s="23">
        <v>0</v>
      </c>
      <c r="O192" s="77"/>
      <c r="P192" s="77"/>
      <c r="Q192" s="59"/>
    </row>
    <row r="193" spans="1:17" ht="22.5" customHeight="1" x14ac:dyDescent="0.25">
      <c r="A193" s="75" t="s">
        <v>127</v>
      </c>
      <c r="B193" s="6" t="s">
        <v>22</v>
      </c>
      <c r="C193" s="50"/>
      <c r="D193" s="50"/>
      <c r="E193" s="50"/>
      <c r="F193" s="50"/>
      <c r="G193" s="50"/>
      <c r="H193" s="1">
        <f>SUM(I193:L193)</f>
        <v>0</v>
      </c>
      <c r="I193" s="1">
        <v>0</v>
      </c>
      <c r="J193" s="1">
        <v>0</v>
      </c>
      <c r="K193" s="1">
        <v>0</v>
      </c>
      <c r="L193" s="1">
        <v>0</v>
      </c>
      <c r="M193" s="1">
        <v>0.4</v>
      </c>
      <c r="N193" s="1">
        <v>0.8</v>
      </c>
      <c r="O193" s="75" t="s">
        <v>24</v>
      </c>
      <c r="P193" s="75" t="s">
        <v>157</v>
      </c>
      <c r="Q193" s="59"/>
    </row>
    <row r="194" spans="1:17" x14ac:dyDescent="0.25">
      <c r="A194" s="76"/>
      <c r="B194" s="6" t="s">
        <v>10</v>
      </c>
      <c r="C194" s="50"/>
      <c r="D194" s="50"/>
      <c r="E194" s="50"/>
      <c r="F194" s="50"/>
      <c r="G194" s="50"/>
      <c r="H194" s="1">
        <v>0</v>
      </c>
      <c r="I194" s="1" t="s">
        <v>11</v>
      </c>
      <c r="J194" s="1" t="s">
        <v>11</v>
      </c>
      <c r="K194" s="1" t="s">
        <v>11</v>
      </c>
      <c r="L194" s="1" t="s">
        <v>11</v>
      </c>
      <c r="M194" s="1">
        <v>0</v>
      </c>
      <c r="N194" s="1">
        <v>0</v>
      </c>
      <c r="O194" s="76"/>
      <c r="P194" s="76"/>
      <c r="Q194" s="59"/>
    </row>
    <row r="195" spans="1:17" ht="33.75" x14ac:dyDescent="0.25">
      <c r="A195" s="76"/>
      <c r="B195" s="6" t="s">
        <v>143</v>
      </c>
      <c r="C195" s="50"/>
      <c r="D195" s="50"/>
      <c r="E195" s="50"/>
      <c r="F195" s="50"/>
      <c r="G195" s="50"/>
      <c r="H195" s="1">
        <f>SUM(H196:H200)</f>
        <v>105732.5</v>
      </c>
      <c r="I195" s="1">
        <f t="shared" ref="I195:N195" si="84">SUM(I196:I200)</f>
        <v>0</v>
      </c>
      <c r="J195" s="1">
        <f t="shared" si="84"/>
        <v>0</v>
      </c>
      <c r="K195" s="1">
        <f t="shared" si="84"/>
        <v>0</v>
      </c>
      <c r="L195" s="1">
        <f t="shared" si="84"/>
        <v>105732.5</v>
      </c>
      <c r="M195" s="1">
        <f t="shared" si="84"/>
        <v>80000</v>
      </c>
      <c r="N195" s="1">
        <f t="shared" si="84"/>
        <v>100000</v>
      </c>
      <c r="O195" s="76"/>
      <c r="P195" s="76"/>
      <c r="Q195" s="59"/>
    </row>
    <row r="196" spans="1:17" x14ac:dyDescent="0.25">
      <c r="A196" s="76"/>
      <c r="B196" s="6" t="s">
        <v>12</v>
      </c>
      <c r="C196" s="7">
        <v>176</v>
      </c>
      <c r="D196" s="7" t="s">
        <v>42</v>
      </c>
      <c r="E196" s="7" t="s">
        <v>41</v>
      </c>
      <c r="F196" s="7" t="s">
        <v>38</v>
      </c>
      <c r="G196" s="7">
        <v>414</v>
      </c>
      <c r="H196" s="1">
        <f>L196</f>
        <v>105732.5</v>
      </c>
      <c r="I196" s="1">
        <v>0</v>
      </c>
      <c r="J196" s="1">
        <v>0</v>
      </c>
      <c r="K196" s="1">
        <v>0</v>
      </c>
      <c r="L196" s="1">
        <v>105732.5</v>
      </c>
      <c r="M196" s="1">
        <v>80000</v>
      </c>
      <c r="N196" s="1">
        <v>100000</v>
      </c>
      <c r="O196" s="76"/>
      <c r="P196" s="76"/>
      <c r="Q196" s="59"/>
    </row>
    <row r="197" spans="1:17" ht="22.5" x14ac:dyDescent="0.25">
      <c r="A197" s="76"/>
      <c r="B197" s="6" t="s">
        <v>15</v>
      </c>
      <c r="C197" s="7"/>
      <c r="D197" s="7"/>
      <c r="E197" s="7"/>
      <c r="F197" s="7"/>
      <c r="G197" s="7"/>
      <c r="H197" s="1">
        <f t="shared" ref="H197:H200" si="85">I197+J197+K197+L197</f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76"/>
      <c r="P197" s="76"/>
      <c r="Q197" s="59"/>
    </row>
    <row r="198" spans="1:17" x14ac:dyDescent="0.25">
      <c r="A198" s="76"/>
      <c r="B198" s="6" t="s">
        <v>13</v>
      </c>
      <c r="C198" s="50"/>
      <c r="D198" s="50"/>
      <c r="E198" s="50"/>
      <c r="F198" s="50"/>
      <c r="G198" s="50"/>
      <c r="H198" s="1">
        <f t="shared" si="85"/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76"/>
      <c r="P198" s="76"/>
      <c r="Q198" s="59"/>
    </row>
    <row r="199" spans="1:17" ht="22.5" x14ac:dyDescent="0.25">
      <c r="A199" s="76"/>
      <c r="B199" s="6" t="s">
        <v>14</v>
      </c>
      <c r="C199" s="50"/>
      <c r="D199" s="50"/>
      <c r="E199" s="50"/>
      <c r="F199" s="50"/>
      <c r="G199" s="50"/>
      <c r="H199" s="1">
        <f t="shared" si="85"/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76"/>
      <c r="P199" s="76"/>
      <c r="Q199" s="59"/>
    </row>
    <row r="200" spans="1:17" x14ac:dyDescent="0.25">
      <c r="A200" s="77"/>
      <c r="B200" s="6" t="s">
        <v>71</v>
      </c>
      <c r="C200" s="22"/>
      <c r="D200" s="22"/>
      <c r="E200" s="22"/>
      <c r="F200" s="22"/>
      <c r="G200" s="22"/>
      <c r="H200" s="1">
        <f t="shared" si="85"/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77"/>
      <c r="P200" s="77"/>
      <c r="Q200" s="58"/>
    </row>
    <row r="201" spans="1:17" ht="33.75" customHeight="1" x14ac:dyDescent="0.25">
      <c r="A201" s="75" t="s">
        <v>82</v>
      </c>
      <c r="B201" s="6" t="s">
        <v>25</v>
      </c>
      <c r="C201" s="50"/>
      <c r="D201" s="50"/>
      <c r="E201" s="50"/>
      <c r="F201" s="50"/>
      <c r="G201" s="50"/>
      <c r="H201" s="1">
        <f>L201</f>
        <v>2</v>
      </c>
      <c r="I201" s="60">
        <v>0</v>
      </c>
      <c r="J201" s="1"/>
      <c r="K201" s="1"/>
      <c r="L201" s="23">
        <v>2</v>
      </c>
      <c r="M201" s="1">
        <v>5</v>
      </c>
      <c r="N201" s="1">
        <v>5</v>
      </c>
      <c r="O201" s="75" t="s">
        <v>112</v>
      </c>
      <c r="P201" s="75" t="s">
        <v>185</v>
      </c>
    </row>
    <row r="202" spans="1:17" x14ac:dyDescent="0.25">
      <c r="A202" s="76"/>
      <c r="B202" s="6" t="s">
        <v>10</v>
      </c>
      <c r="C202" s="50"/>
      <c r="D202" s="50"/>
      <c r="E202" s="50"/>
      <c r="F202" s="50"/>
      <c r="G202" s="50"/>
      <c r="H202" s="1">
        <f>H203/H201</f>
        <v>3800</v>
      </c>
      <c r="I202" s="1" t="s">
        <v>11</v>
      </c>
      <c r="J202" s="1" t="s">
        <v>11</v>
      </c>
      <c r="K202" s="1" t="s">
        <v>11</v>
      </c>
      <c r="L202" s="1" t="s">
        <v>11</v>
      </c>
      <c r="M202" s="1">
        <f>M203/M201</f>
        <v>2000</v>
      </c>
      <c r="N202" s="1">
        <f>N203/N201</f>
        <v>2000</v>
      </c>
      <c r="O202" s="76"/>
      <c r="P202" s="76"/>
    </row>
    <row r="203" spans="1:17" ht="33.75" x14ac:dyDescent="0.25">
      <c r="A203" s="76"/>
      <c r="B203" s="6" t="s">
        <v>143</v>
      </c>
      <c r="C203" s="50"/>
      <c r="D203" s="50"/>
      <c r="E203" s="50"/>
      <c r="F203" s="50"/>
      <c r="G203" s="50"/>
      <c r="H203" s="1">
        <f>L203</f>
        <v>7600</v>
      </c>
      <c r="I203" s="23">
        <f t="shared" ref="I203:N203" si="86">SUM(I204:I207)</f>
        <v>0</v>
      </c>
      <c r="J203" s="23">
        <f t="shared" si="86"/>
        <v>0</v>
      </c>
      <c r="K203" s="23">
        <f t="shared" si="86"/>
        <v>0</v>
      </c>
      <c r="L203" s="23">
        <f t="shared" si="86"/>
        <v>7600</v>
      </c>
      <c r="M203" s="23">
        <f t="shared" si="86"/>
        <v>10000</v>
      </c>
      <c r="N203" s="23">
        <f t="shared" si="86"/>
        <v>10000</v>
      </c>
      <c r="O203" s="76"/>
      <c r="P203" s="76"/>
    </row>
    <row r="204" spans="1:17" x14ac:dyDescent="0.25">
      <c r="A204" s="76"/>
      <c r="B204" s="6" t="s">
        <v>12</v>
      </c>
      <c r="C204" s="7"/>
      <c r="D204" s="7"/>
      <c r="E204" s="7"/>
      <c r="F204" s="7"/>
      <c r="G204" s="7"/>
      <c r="H204" s="23">
        <f t="shared" ref="H204:H207" si="87">SUM(I204:L204)</f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76"/>
      <c r="P204" s="76"/>
    </row>
    <row r="205" spans="1:17" x14ac:dyDescent="0.25">
      <c r="A205" s="76"/>
      <c r="B205" s="6" t="s">
        <v>13</v>
      </c>
      <c r="C205" s="50"/>
      <c r="D205" s="50"/>
      <c r="E205" s="50"/>
      <c r="F205" s="50"/>
      <c r="G205" s="50"/>
      <c r="H205" s="23">
        <f t="shared" si="87"/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76"/>
      <c r="P205" s="76"/>
    </row>
    <row r="206" spans="1:17" ht="22.5" x14ac:dyDescent="0.25">
      <c r="A206" s="76"/>
      <c r="B206" s="6" t="s">
        <v>14</v>
      </c>
      <c r="C206" s="50"/>
      <c r="D206" s="50"/>
      <c r="E206" s="50"/>
      <c r="F206" s="50"/>
      <c r="G206" s="50"/>
      <c r="H206" s="1">
        <f>L206</f>
        <v>7600</v>
      </c>
      <c r="I206" s="23">
        <v>0</v>
      </c>
      <c r="J206" s="1"/>
      <c r="K206" s="1"/>
      <c r="L206" s="1">
        <v>7600</v>
      </c>
      <c r="M206" s="1">
        <v>10000</v>
      </c>
      <c r="N206" s="1">
        <v>10000</v>
      </c>
      <c r="O206" s="76"/>
      <c r="P206" s="76"/>
    </row>
    <row r="207" spans="1:17" x14ac:dyDescent="0.25">
      <c r="A207" s="77"/>
      <c r="B207" s="6" t="s">
        <v>71</v>
      </c>
      <c r="C207" s="22"/>
      <c r="D207" s="22"/>
      <c r="E207" s="22"/>
      <c r="F207" s="22"/>
      <c r="G207" s="22"/>
      <c r="H207" s="23">
        <f t="shared" si="87"/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77"/>
      <c r="P207" s="77"/>
    </row>
    <row r="208" spans="1:17" ht="22.5" customHeight="1" x14ac:dyDescent="0.25">
      <c r="A208" s="75" t="s">
        <v>132</v>
      </c>
      <c r="B208" s="6" t="s">
        <v>22</v>
      </c>
      <c r="C208" s="50"/>
      <c r="D208" s="50"/>
      <c r="E208" s="50"/>
      <c r="F208" s="50"/>
      <c r="G208" s="50"/>
      <c r="H208" s="1">
        <f>L208</f>
        <v>5.9</v>
      </c>
      <c r="I208" s="1">
        <v>0</v>
      </c>
      <c r="J208" s="1">
        <v>0</v>
      </c>
      <c r="K208" s="1">
        <v>0</v>
      </c>
      <c r="L208" s="1">
        <v>5.9</v>
      </c>
      <c r="M208" s="1">
        <v>22.1</v>
      </c>
      <c r="N208" s="1">
        <v>45.8</v>
      </c>
      <c r="O208" s="75" t="s">
        <v>24</v>
      </c>
      <c r="P208" s="75" t="s">
        <v>158</v>
      </c>
    </row>
    <row r="209" spans="1:16" x14ac:dyDescent="0.25">
      <c r="A209" s="76"/>
      <c r="B209" s="6" t="s">
        <v>10</v>
      </c>
      <c r="C209" s="50"/>
      <c r="D209" s="50"/>
      <c r="E209" s="50"/>
      <c r="F209" s="50"/>
      <c r="G209" s="50"/>
      <c r="H209" s="1">
        <f>H210/H208</f>
        <v>8926.3050847457616</v>
      </c>
      <c r="I209" s="1" t="s">
        <v>11</v>
      </c>
      <c r="J209" s="1" t="s">
        <v>11</v>
      </c>
      <c r="K209" s="1" t="s">
        <v>11</v>
      </c>
      <c r="L209" s="1" t="s">
        <v>11</v>
      </c>
      <c r="M209" s="1">
        <f>M210/M208</f>
        <v>859.72850678733028</v>
      </c>
      <c r="N209" s="1">
        <f>N210/N208</f>
        <v>1244.5414847161574</v>
      </c>
      <c r="O209" s="76"/>
      <c r="P209" s="76"/>
    </row>
    <row r="210" spans="1:16" ht="33.75" x14ac:dyDescent="0.25">
      <c r="A210" s="76"/>
      <c r="B210" s="6" t="s">
        <v>143</v>
      </c>
      <c r="C210" s="50"/>
      <c r="D210" s="50"/>
      <c r="E210" s="50"/>
      <c r="F210" s="50"/>
      <c r="G210" s="50"/>
      <c r="H210" s="1">
        <f>L210</f>
        <v>52665.2</v>
      </c>
      <c r="I210" s="1">
        <f t="shared" ref="I210:N210" si="88">SUM(I212:I217)</f>
        <v>0</v>
      </c>
      <c r="J210" s="1">
        <f t="shared" si="88"/>
        <v>0</v>
      </c>
      <c r="K210" s="1">
        <f t="shared" si="88"/>
        <v>0</v>
      </c>
      <c r="L210" s="1">
        <f t="shared" si="88"/>
        <v>52665.2</v>
      </c>
      <c r="M210" s="1">
        <f t="shared" si="88"/>
        <v>19000</v>
      </c>
      <c r="N210" s="1">
        <f t="shared" si="88"/>
        <v>57000</v>
      </c>
      <c r="O210" s="76"/>
      <c r="P210" s="76"/>
    </row>
    <row r="211" spans="1:16" ht="22.5" x14ac:dyDescent="0.25">
      <c r="A211" s="76"/>
      <c r="B211" s="3" t="s">
        <v>118</v>
      </c>
      <c r="C211" s="7"/>
      <c r="D211" s="7"/>
      <c r="E211" s="7"/>
      <c r="F211" s="7"/>
      <c r="G211" s="7"/>
      <c r="H211" s="1">
        <f>L211</f>
        <v>52665.2</v>
      </c>
      <c r="I211" s="1">
        <f>SUM(I212:I213)</f>
        <v>0</v>
      </c>
      <c r="J211" s="1">
        <f t="shared" ref="J211:N211" si="89">SUM(J212:J213)</f>
        <v>0</v>
      </c>
      <c r="K211" s="1">
        <f t="shared" si="89"/>
        <v>0</v>
      </c>
      <c r="L211" s="1">
        <f t="shared" si="89"/>
        <v>52665.2</v>
      </c>
      <c r="M211" s="1">
        <f t="shared" si="89"/>
        <v>19000</v>
      </c>
      <c r="N211" s="1">
        <f t="shared" si="89"/>
        <v>57000</v>
      </c>
      <c r="O211" s="76"/>
      <c r="P211" s="76"/>
    </row>
    <row r="212" spans="1:16" x14ac:dyDescent="0.25">
      <c r="A212" s="76"/>
      <c r="B212" s="101" t="s">
        <v>119</v>
      </c>
      <c r="C212" s="7">
        <v>176</v>
      </c>
      <c r="D212" s="7" t="s">
        <v>42</v>
      </c>
      <c r="E212" s="7" t="s">
        <v>41</v>
      </c>
      <c r="F212" s="7" t="s">
        <v>38</v>
      </c>
      <c r="G212" s="7">
        <v>243</v>
      </c>
      <c r="H212" s="1">
        <f>L212</f>
        <v>17880</v>
      </c>
      <c r="I212" s="1">
        <v>0</v>
      </c>
      <c r="J212" s="1">
        <v>0</v>
      </c>
      <c r="K212" s="1">
        <v>0</v>
      </c>
      <c r="L212" s="1">
        <f>14282.5+3597.5</f>
        <v>17880</v>
      </c>
      <c r="M212" s="1">
        <v>1000</v>
      </c>
      <c r="N212" s="1"/>
      <c r="O212" s="76"/>
      <c r="P212" s="76"/>
    </row>
    <row r="213" spans="1:16" x14ac:dyDescent="0.25">
      <c r="A213" s="76"/>
      <c r="B213" s="101"/>
      <c r="C213" s="7">
        <v>176</v>
      </c>
      <c r="D213" s="7" t="s">
        <v>42</v>
      </c>
      <c r="E213" s="7" t="s">
        <v>41</v>
      </c>
      <c r="F213" s="7" t="s">
        <v>38</v>
      </c>
      <c r="G213" s="7">
        <v>414</v>
      </c>
      <c r="H213" s="1">
        <f>L213</f>
        <v>34785.199999999997</v>
      </c>
      <c r="I213" s="1">
        <v>0</v>
      </c>
      <c r="J213" s="1">
        <v>0</v>
      </c>
      <c r="K213" s="1"/>
      <c r="L213" s="1">
        <f>34785.2</f>
        <v>34785.199999999997</v>
      </c>
      <c r="M213" s="1">
        <f>18000</f>
        <v>18000</v>
      </c>
      <c r="N213" s="1">
        <f>57000</f>
        <v>57000</v>
      </c>
      <c r="O213" s="76"/>
      <c r="P213" s="76"/>
    </row>
    <row r="214" spans="1:16" ht="22.5" x14ac:dyDescent="0.25">
      <c r="A214" s="76"/>
      <c r="B214" s="6" t="s">
        <v>15</v>
      </c>
      <c r="C214" s="7"/>
      <c r="D214" s="7"/>
      <c r="E214" s="7"/>
      <c r="F214" s="7"/>
      <c r="G214" s="7"/>
      <c r="H214" s="1">
        <f t="shared" ref="H214:H217" si="90">SUM(I214:L214)</f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76"/>
      <c r="P214" s="76"/>
    </row>
    <row r="215" spans="1:16" x14ac:dyDescent="0.25">
      <c r="A215" s="76"/>
      <c r="B215" s="6" t="s">
        <v>13</v>
      </c>
      <c r="C215" s="50"/>
      <c r="D215" s="50"/>
      <c r="E215" s="50"/>
      <c r="F215" s="50"/>
      <c r="G215" s="50"/>
      <c r="H215" s="1">
        <f t="shared" si="90"/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76"/>
      <c r="P215" s="76"/>
    </row>
    <row r="216" spans="1:16" ht="22.5" x14ac:dyDescent="0.25">
      <c r="A216" s="76"/>
      <c r="B216" s="6" t="s">
        <v>14</v>
      </c>
      <c r="C216" s="50"/>
      <c r="D216" s="50"/>
      <c r="E216" s="50"/>
      <c r="F216" s="50"/>
      <c r="G216" s="50"/>
      <c r="H216" s="1">
        <f t="shared" si="90"/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76"/>
      <c r="P216" s="76"/>
    </row>
    <row r="217" spans="1:16" x14ac:dyDescent="0.25">
      <c r="A217" s="77"/>
      <c r="B217" s="6" t="s">
        <v>71</v>
      </c>
      <c r="C217" s="22"/>
      <c r="D217" s="22"/>
      <c r="E217" s="22"/>
      <c r="F217" s="22"/>
      <c r="G217" s="22"/>
      <c r="H217" s="1">
        <f t="shared" si="90"/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77"/>
      <c r="P217" s="77"/>
    </row>
    <row r="218" spans="1:16" ht="22.5" customHeight="1" x14ac:dyDescent="0.25">
      <c r="A218" s="75" t="s">
        <v>133</v>
      </c>
      <c r="B218" s="6" t="s">
        <v>22</v>
      </c>
      <c r="C218" s="50"/>
      <c r="D218" s="50"/>
      <c r="E218" s="50"/>
      <c r="F218" s="50"/>
      <c r="G218" s="50"/>
      <c r="H218" s="1">
        <f>I218+J218+K218+L218</f>
        <v>1898.9</v>
      </c>
      <c r="I218" s="1">
        <v>0</v>
      </c>
      <c r="J218" s="1"/>
      <c r="K218" s="1"/>
      <c r="L218" s="1">
        <f>1872.9+26</f>
        <v>1898.9</v>
      </c>
      <c r="M218" s="1">
        <f>2247+6</f>
        <v>2253</v>
      </c>
      <c r="N218" s="1">
        <v>2247</v>
      </c>
      <c r="O218" s="75" t="s">
        <v>60</v>
      </c>
      <c r="P218" s="75" t="s">
        <v>159</v>
      </c>
    </row>
    <row r="219" spans="1:16" x14ac:dyDescent="0.25">
      <c r="A219" s="76"/>
      <c r="B219" s="6" t="s">
        <v>10</v>
      </c>
      <c r="C219" s="50"/>
      <c r="D219" s="50"/>
      <c r="E219" s="50"/>
      <c r="F219" s="50"/>
      <c r="G219" s="50"/>
      <c r="H219" s="1">
        <f>H220/H218</f>
        <v>49.855179314339878</v>
      </c>
      <c r="I219" s="1" t="s">
        <v>11</v>
      </c>
      <c r="J219" s="1" t="s">
        <v>11</v>
      </c>
      <c r="K219" s="1" t="s">
        <v>11</v>
      </c>
      <c r="L219" s="1" t="s">
        <v>11</v>
      </c>
      <c r="M219" s="1">
        <f>M220/M218</f>
        <v>73.679538393253438</v>
      </c>
      <c r="N219" s="1">
        <f>N220/N218</f>
        <v>73.431241655540717</v>
      </c>
      <c r="O219" s="76"/>
      <c r="P219" s="76"/>
    </row>
    <row r="220" spans="1:16" ht="33.75" x14ac:dyDescent="0.25">
      <c r="A220" s="76"/>
      <c r="B220" s="6" t="s">
        <v>143</v>
      </c>
      <c r="C220" s="50"/>
      <c r="D220" s="50"/>
      <c r="E220" s="50"/>
      <c r="F220" s="50"/>
      <c r="G220" s="50"/>
      <c r="H220" s="1">
        <f>L220</f>
        <v>94670</v>
      </c>
      <c r="I220" s="1">
        <f t="shared" ref="I220:N220" si="91">SUM(I221:I225)</f>
        <v>0</v>
      </c>
      <c r="J220" s="1">
        <f t="shared" si="91"/>
        <v>0</v>
      </c>
      <c r="K220" s="1">
        <f t="shared" si="91"/>
        <v>0</v>
      </c>
      <c r="L220" s="1">
        <f t="shared" si="91"/>
        <v>94670</v>
      </c>
      <c r="M220" s="1">
        <f t="shared" si="91"/>
        <v>166000</v>
      </c>
      <c r="N220" s="1">
        <f t="shared" si="91"/>
        <v>165000</v>
      </c>
      <c r="O220" s="76"/>
      <c r="P220" s="76"/>
    </row>
    <row r="221" spans="1:16" x14ac:dyDescent="0.25">
      <c r="A221" s="76"/>
      <c r="B221" s="6" t="s">
        <v>12</v>
      </c>
      <c r="C221" s="7">
        <v>176</v>
      </c>
      <c r="D221" s="7" t="s">
        <v>42</v>
      </c>
      <c r="E221" s="7" t="s">
        <v>41</v>
      </c>
      <c r="F221" s="7" t="s">
        <v>38</v>
      </c>
      <c r="G221" s="7">
        <v>244</v>
      </c>
      <c r="H221" s="1">
        <f>L221</f>
        <v>9670</v>
      </c>
      <c r="I221" s="1">
        <v>0</v>
      </c>
      <c r="J221" s="1">
        <v>0</v>
      </c>
      <c r="K221" s="1"/>
      <c r="L221" s="1">
        <v>9670</v>
      </c>
      <c r="M221" s="1">
        <v>1000</v>
      </c>
      <c r="N221" s="1"/>
      <c r="O221" s="76"/>
      <c r="P221" s="76"/>
    </row>
    <row r="222" spans="1:16" ht="22.5" x14ac:dyDescent="0.25">
      <c r="A222" s="76"/>
      <c r="B222" s="5" t="s">
        <v>15</v>
      </c>
      <c r="C222" s="7"/>
      <c r="D222" s="7"/>
      <c r="E222" s="7"/>
      <c r="F222" s="7"/>
      <c r="G222" s="7"/>
      <c r="H222" s="1">
        <f t="shared" ref="H222:H233" si="92">I222+J222+K222+L222</f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76"/>
      <c r="P222" s="76"/>
    </row>
    <row r="223" spans="1:16" x14ac:dyDescent="0.25">
      <c r="A223" s="76"/>
      <c r="B223" s="57" t="s">
        <v>13</v>
      </c>
      <c r="C223" s="53">
        <v>780</v>
      </c>
      <c r="D223" s="7" t="s">
        <v>42</v>
      </c>
      <c r="E223" s="7" t="s">
        <v>41</v>
      </c>
      <c r="F223" s="7"/>
      <c r="G223" s="7"/>
      <c r="H223" s="1">
        <f>L223</f>
        <v>85000</v>
      </c>
      <c r="I223" s="1">
        <v>0</v>
      </c>
      <c r="J223" s="1">
        <v>0</v>
      </c>
      <c r="K223" s="1">
        <v>0</v>
      </c>
      <c r="L223" s="1">
        <v>85000</v>
      </c>
      <c r="M223" s="1">
        <v>165000</v>
      </c>
      <c r="N223" s="1">
        <v>165000</v>
      </c>
      <c r="O223" s="76"/>
      <c r="P223" s="76"/>
    </row>
    <row r="224" spans="1:16" ht="22.5" x14ac:dyDescent="0.25">
      <c r="A224" s="76"/>
      <c r="B224" s="6" t="s">
        <v>14</v>
      </c>
      <c r="C224" s="50"/>
      <c r="D224" s="50"/>
      <c r="E224" s="50"/>
      <c r="F224" s="50"/>
      <c r="G224" s="50"/>
      <c r="H224" s="1">
        <f t="shared" si="92"/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76"/>
      <c r="P224" s="76"/>
    </row>
    <row r="225" spans="1:17" x14ac:dyDescent="0.25">
      <c r="A225" s="77"/>
      <c r="B225" s="6" t="s">
        <v>71</v>
      </c>
      <c r="C225" s="22"/>
      <c r="D225" s="22"/>
      <c r="E225" s="22"/>
      <c r="F225" s="22"/>
      <c r="G225" s="22"/>
      <c r="H225" s="1">
        <f t="shared" si="92"/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77"/>
      <c r="P225" s="77"/>
    </row>
    <row r="226" spans="1:17" ht="22.5" customHeight="1" x14ac:dyDescent="0.25">
      <c r="A226" s="75" t="s">
        <v>134</v>
      </c>
      <c r="B226" s="6" t="s">
        <v>22</v>
      </c>
      <c r="C226" s="50"/>
      <c r="D226" s="50"/>
      <c r="E226" s="50"/>
      <c r="F226" s="50"/>
      <c r="G226" s="50"/>
      <c r="H226" s="1">
        <f t="shared" si="92"/>
        <v>4.8</v>
      </c>
      <c r="I226" s="23">
        <v>0</v>
      </c>
      <c r="J226" s="23">
        <v>0</v>
      </c>
      <c r="K226" s="23">
        <v>0</v>
      </c>
      <c r="L226" s="23">
        <v>4.8</v>
      </c>
      <c r="M226" s="1">
        <v>4.8</v>
      </c>
      <c r="N226" s="1">
        <v>4.8</v>
      </c>
      <c r="O226" s="75" t="s">
        <v>60</v>
      </c>
      <c r="P226" s="75" t="s">
        <v>144</v>
      </c>
    </row>
    <row r="227" spans="1:17" x14ac:dyDescent="0.25">
      <c r="A227" s="76"/>
      <c r="B227" s="6" t="s">
        <v>10</v>
      </c>
      <c r="C227" s="50"/>
      <c r="D227" s="50"/>
      <c r="E227" s="50"/>
      <c r="F227" s="50"/>
      <c r="G227" s="50"/>
      <c r="H227" s="1">
        <f>H228/H226</f>
        <v>2500</v>
      </c>
      <c r="I227" s="1" t="s">
        <v>11</v>
      </c>
      <c r="J227" s="1" t="s">
        <v>11</v>
      </c>
      <c r="K227" s="1" t="s">
        <v>11</v>
      </c>
      <c r="L227" s="1" t="s">
        <v>11</v>
      </c>
      <c r="M227" s="1">
        <f>M228/M226</f>
        <v>2500</v>
      </c>
      <c r="N227" s="1">
        <f>N228/N226</f>
        <v>2500</v>
      </c>
      <c r="O227" s="76"/>
      <c r="P227" s="76"/>
      <c r="Q227" s="71"/>
    </row>
    <row r="228" spans="1:17" ht="33.75" x14ac:dyDescent="0.25">
      <c r="A228" s="76"/>
      <c r="B228" s="6" t="s">
        <v>143</v>
      </c>
      <c r="C228" s="50"/>
      <c r="D228" s="50"/>
      <c r="E228" s="50"/>
      <c r="F228" s="50"/>
      <c r="G228" s="50"/>
      <c r="H228" s="1">
        <f>SUM(H229:H233)</f>
        <v>12000</v>
      </c>
      <c r="I228" s="1">
        <f t="shared" ref="I228:N228" si="93">SUM(I229:I233)</f>
        <v>0</v>
      </c>
      <c r="J228" s="1">
        <f t="shared" si="93"/>
        <v>0</v>
      </c>
      <c r="K228" s="1">
        <f t="shared" si="93"/>
        <v>0</v>
      </c>
      <c r="L228" s="1">
        <f t="shared" si="93"/>
        <v>12000</v>
      </c>
      <c r="M228" s="1">
        <f t="shared" si="93"/>
        <v>12000</v>
      </c>
      <c r="N228" s="1">
        <f t="shared" si="93"/>
        <v>12000</v>
      </c>
      <c r="O228" s="76"/>
      <c r="P228" s="76"/>
    </row>
    <row r="229" spans="1:17" x14ac:dyDescent="0.25">
      <c r="A229" s="76"/>
      <c r="B229" s="6" t="s">
        <v>12</v>
      </c>
      <c r="C229" s="7"/>
      <c r="D229" s="7"/>
      <c r="E229" s="7"/>
      <c r="F229" s="7"/>
      <c r="G229" s="7"/>
      <c r="H229" s="1">
        <f t="shared" si="92"/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76"/>
      <c r="P229" s="76"/>
    </row>
    <row r="230" spans="1:17" ht="22.5" x14ac:dyDescent="0.25">
      <c r="A230" s="76"/>
      <c r="B230" s="6" t="s">
        <v>15</v>
      </c>
      <c r="C230" s="7"/>
      <c r="D230" s="7"/>
      <c r="E230" s="7"/>
      <c r="F230" s="7"/>
      <c r="G230" s="7"/>
      <c r="H230" s="1">
        <f t="shared" si="92"/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76"/>
      <c r="P230" s="76"/>
    </row>
    <row r="231" spans="1:17" x14ac:dyDescent="0.25">
      <c r="A231" s="76"/>
      <c r="B231" s="6" t="s">
        <v>13</v>
      </c>
      <c r="C231" s="7">
        <v>780</v>
      </c>
      <c r="D231" s="7" t="s">
        <v>42</v>
      </c>
      <c r="E231" s="7" t="s">
        <v>41</v>
      </c>
      <c r="F231" s="7" t="s">
        <v>68</v>
      </c>
      <c r="G231" s="7">
        <v>244</v>
      </c>
      <c r="H231" s="1">
        <f t="shared" si="92"/>
        <v>12000</v>
      </c>
      <c r="I231" s="23">
        <v>0</v>
      </c>
      <c r="J231" s="1">
        <v>0</v>
      </c>
      <c r="K231" s="1">
        <v>0</v>
      </c>
      <c r="L231" s="1">
        <v>12000</v>
      </c>
      <c r="M231" s="1">
        <v>12000</v>
      </c>
      <c r="N231" s="1">
        <v>12000</v>
      </c>
      <c r="O231" s="76"/>
      <c r="P231" s="76"/>
    </row>
    <row r="232" spans="1:17" ht="22.5" x14ac:dyDescent="0.25">
      <c r="A232" s="76"/>
      <c r="B232" s="6" t="s">
        <v>14</v>
      </c>
      <c r="C232" s="50"/>
      <c r="D232" s="50"/>
      <c r="E232" s="50"/>
      <c r="F232" s="50"/>
      <c r="G232" s="50"/>
      <c r="H232" s="1">
        <f t="shared" si="92"/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76"/>
      <c r="P232" s="76"/>
    </row>
    <row r="233" spans="1:17" x14ac:dyDescent="0.25">
      <c r="A233" s="77"/>
      <c r="B233" s="6" t="s">
        <v>71</v>
      </c>
      <c r="C233" s="22"/>
      <c r="D233" s="22"/>
      <c r="E233" s="22"/>
      <c r="F233" s="22"/>
      <c r="G233" s="22"/>
      <c r="H233" s="1">
        <f t="shared" si="92"/>
        <v>0</v>
      </c>
      <c r="I233" s="23">
        <v>0</v>
      </c>
      <c r="J233" s="23">
        <v>0</v>
      </c>
      <c r="K233" s="23">
        <v>0</v>
      </c>
      <c r="L233" s="23">
        <v>0</v>
      </c>
      <c r="M233" s="23">
        <v>0</v>
      </c>
      <c r="N233" s="23">
        <v>0</v>
      </c>
      <c r="O233" s="77"/>
      <c r="P233" s="77"/>
    </row>
    <row r="234" spans="1:17" ht="15" customHeight="1" x14ac:dyDescent="0.25">
      <c r="A234" s="75" t="s">
        <v>184</v>
      </c>
      <c r="B234" s="6" t="s">
        <v>19</v>
      </c>
      <c r="C234" s="50"/>
      <c r="D234" s="50"/>
      <c r="E234" s="50"/>
      <c r="F234" s="50"/>
      <c r="G234" s="50"/>
      <c r="H234" s="1">
        <f>SUM(I234:L234)</f>
        <v>3</v>
      </c>
      <c r="I234" s="60">
        <v>0</v>
      </c>
      <c r="J234" s="60">
        <v>0</v>
      </c>
      <c r="K234" s="1">
        <v>0</v>
      </c>
      <c r="L234" s="1">
        <v>3</v>
      </c>
      <c r="M234" s="1">
        <v>4</v>
      </c>
      <c r="N234" s="1">
        <v>0</v>
      </c>
      <c r="O234" s="75" t="s">
        <v>24</v>
      </c>
      <c r="P234" s="75" t="s">
        <v>174</v>
      </c>
    </row>
    <row r="235" spans="1:17" x14ac:dyDescent="0.25">
      <c r="A235" s="76"/>
      <c r="B235" s="6" t="s">
        <v>10</v>
      </c>
      <c r="C235" s="50"/>
      <c r="D235" s="50"/>
      <c r="E235" s="50"/>
      <c r="F235" s="50"/>
      <c r="G235" s="50"/>
      <c r="H235" s="1">
        <v>0</v>
      </c>
      <c r="I235" s="1" t="s">
        <v>11</v>
      </c>
      <c r="J235" s="1" t="s">
        <v>11</v>
      </c>
      <c r="K235" s="1" t="s">
        <v>11</v>
      </c>
      <c r="L235" s="1" t="s">
        <v>11</v>
      </c>
      <c r="M235" s="1">
        <f t="shared" ref="M235" si="94">M236/M234</f>
        <v>186024.92499999999</v>
      </c>
      <c r="N235" s="1">
        <v>0</v>
      </c>
      <c r="O235" s="76"/>
      <c r="P235" s="76"/>
    </row>
    <row r="236" spans="1:17" ht="33.75" x14ac:dyDescent="0.25">
      <c r="A236" s="76"/>
      <c r="B236" s="6" t="s">
        <v>143</v>
      </c>
      <c r="C236" s="50"/>
      <c r="D236" s="50"/>
      <c r="E236" s="50"/>
      <c r="F236" s="50"/>
      <c r="G236" s="50"/>
      <c r="H236" s="1">
        <f>SUM(H237,H240:H243)</f>
        <v>66406.600000000006</v>
      </c>
      <c r="I236" s="1">
        <f t="shared" ref="I236:N236" si="95">SUM(I237,I240:I243)</f>
        <v>0</v>
      </c>
      <c r="J236" s="1">
        <f t="shared" si="95"/>
        <v>0</v>
      </c>
      <c r="K236" s="1">
        <f t="shared" si="95"/>
        <v>0</v>
      </c>
      <c r="L236" s="1">
        <f t="shared" si="95"/>
        <v>66406.600000000006</v>
      </c>
      <c r="M236" s="1">
        <f t="shared" si="95"/>
        <v>744099.7</v>
      </c>
      <c r="N236" s="1">
        <f t="shared" si="95"/>
        <v>194481.3</v>
      </c>
      <c r="O236" s="76"/>
      <c r="P236" s="76"/>
    </row>
    <row r="237" spans="1:17" x14ac:dyDescent="0.25">
      <c r="A237" s="76"/>
      <c r="B237" s="6" t="s">
        <v>12</v>
      </c>
      <c r="C237" s="7"/>
      <c r="D237" s="7"/>
      <c r="E237" s="7"/>
      <c r="F237" s="7"/>
      <c r="G237" s="7"/>
      <c r="H237" s="1">
        <f>L237</f>
        <v>66406.600000000006</v>
      </c>
      <c r="I237" s="1">
        <v>0</v>
      </c>
      <c r="J237" s="1">
        <v>0</v>
      </c>
      <c r="K237" s="1">
        <v>0</v>
      </c>
      <c r="L237" s="1">
        <f>SUM(L238:L239)</f>
        <v>66406.600000000006</v>
      </c>
      <c r="M237" s="1">
        <f t="shared" ref="M237:N237" si="96">SUM(M238:M239)</f>
        <v>744099.7</v>
      </c>
      <c r="N237" s="1">
        <f t="shared" si="96"/>
        <v>194481.3</v>
      </c>
      <c r="O237" s="76"/>
      <c r="P237" s="76"/>
    </row>
    <row r="238" spans="1:17" x14ac:dyDescent="0.25">
      <c r="A238" s="76"/>
      <c r="B238" s="75" t="s">
        <v>119</v>
      </c>
      <c r="C238" s="7">
        <v>176</v>
      </c>
      <c r="D238" s="7" t="s">
        <v>42</v>
      </c>
      <c r="E238" s="7" t="s">
        <v>41</v>
      </c>
      <c r="F238" s="7" t="s">
        <v>38</v>
      </c>
      <c r="G238" s="7">
        <v>243</v>
      </c>
      <c r="H238" s="1">
        <f>L238</f>
        <v>64000</v>
      </c>
      <c r="I238" s="1"/>
      <c r="J238" s="1"/>
      <c r="K238" s="1"/>
      <c r="L238" s="1">
        <f>14000+50000</f>
        <v>64000</v>
      </c>
      <c r="M238" s="23">
        <v>569485.4</v>
      </c>
      <c r="N238" s="23">
        <f>10000+80186.4</f>
        <v>90186.4</v>
      </c>
      <c r="O238" s="76"/>
      <c r="P238" s="76"/>
    </row>
    <row r="239" spans="1:17" x14ac:dyDescent="0.25">
      <c r="A239" s="76"/>
      <c r="B239" s="124"/>
      <c r="C239" s="7">
        <v>176</v>
      </c>
      <c r="D239" s="7" t="s">
        <v>42</v>
      </c>
      <c r="E239" s="7" t="s">
        <v>41</v>
      </c>
      <c r="F239" s="7" t="s">
        <v>38</v>
      </c>
      <c r="G239" s="7">
        <v>244</v>
      </c>
      <c r="H239" s="1">
        <f>L239</f>
        <v>2406.6</v>
      </c>
      <c r="I239" s="1"/>
      <c r="J239" s="1"/>
      <c r="K239" s="1"/>
      <c r="L239" s="1">
        <v>2406.6</v>
      </c>
      <c r="M239" s="23">
        <f>2614.3+172000</f>
        <v>174614.3</v>
      </c>
      <c r="N239" s="23">
        <f>4294.9+100000</f>
        <v>104294.9</v>
      </c>
      <c r="O239" s="76"/>
      <c r="P239" s="76"/>
    </row>
    <row r="240" spans="1:17" ht="22.5" x14ac:dyDescent="0.25">
      <c r="A240" s="76"/>
      <c r="B240" s="6" t="s">
        <v>15</v>
      </c>
      <c r="C240" s="7"/>
      <c r="D240" s="7"/>
      <c r="E240" s="7"/>
      <c r="F240" s="7"/>
      <c r="G240" s="7"/>
      <c r="H240" s="1">
        <f t="shared" ref="H240:H243" si="97">SUM(I240:L240)</f>
        <v>0</v>
      </c>
      <c r="I240" s="1">
        <f t="shared" ref="I240:L242" si="98">J240+K240+L240+M240</f>
        <v>0</v>
      </c>
      <c r="J240" s="1">
        <f t="shared" si="98"/>
        <v>0</v>
      </c>
      <c r="K240" s="1">
        <f t="shared" si="98"/>
        <v>0</v>
      </c>
      <c r="L240" s="1">
        <f t="shared" si="98"/>
        <v>0</v>
      </c>
      <c r="M240" s="1">
        <f t="shared" ref="M240:N242" si="99">N240+O240+P240+Q240</f>
        <v>0</v>
      </c>
      <c r="N240" s="1">
        <f t="shared" si="99"/>
        <v>0</v>
      </c>
      <c r="O240" s="76"/>
      <c r="P240" s="76"/>
    </row>
    <row r="241" spans="1:16" x14ac:dyDescent="0.25">
      <c r="A241" s="76"/>
      <c r="B241" s="6" t="s">
        <v>13</v>
      </c>
      <c r="C241" s="50"/>
      <c r="D241" s="50"/>
      <c r="E241" s="50"/>
      <c r="F241" s="50"/>
      <c r="G241" s="50"/>
      <c r="H241" s="1">
        <f t="shared" si="97"/>
        <v>0</v>
      </c>
      <c r="I241" s="1">
        <f t="shared" si="98"/>
        <v>0</v>
      </c>
      <c r="J241" s="1">
        <f t="shared" si="98"/>
        <v>0</v>
      </c>
      <c r="K241" s="1">
        <f t="shared" si="98"/>
        <v>0</v>
      </c>
      <c r="L241" s="1">
        <f t="shared" si="98"/>
        <v>0</v>
      </c>
      <c r="M241" s="1">
        <f t="shared" si="99"/>
        <v>0</v>
      </c>
      <c r="N241" s="1">
        <f t="shared" si="99"/>
        <v>0</v>
      </c>
      <c r="O241" s="76"/>
      <c r="P241" s="76"/>
    </row>
    <row r="242" spans="1:16" ht="22.5" x14ac:dyDescent="0.25">
      <c r="A242" s="76"/>
      <c r="B242" s="6" t="s">
        <v>14</v>
      </c>
      <c r="C242" s="50"/>
      <c r="D242" s="50"/>
      <c r="E242" s="50"/>
      <c r="F242" s="50"/>
      <c r="G242" s="50"/>
      <c r="H242" s="1">
        <f t="shared" si="97"/>
        <v>0</v>
      </c>
      <c r="I242" s="1">
        <f t="shared" si="98"/>
        <v>0</v>
      </c>
      <c r="J242" s="1">
        <f t="shared" si="98"/>
        <v>0</v>
      </c>
      <c r="K242" s="1">
        <f t="shared" si="98"/>
        <v>0</v>
      </c>
      <c r="L242" s="1">
        <f t="shared" si="98"/>
        <v>0</v>
      </c>
      <c r="M242" s="1">
        <f t="shared" si="99"/>
        <v>0</v>
      </c>
      <c r="N242" s="1">
        <f t="shared" si="99"/>
        <v>0</v>
      </c>
      <c r="O242" s="76"/>
      <c r="P242" s="76"/>
    </row>
    <row r="243" spans="1:16" ht="15.75" thickBot="1" x14ac:dyDescent="0.3">
      <c r="A243" s="76"/>
      <c r="B243" s="5" t="s">
        <v>71</v>
      </c>
      <c r="C243" s="27"/>
      <c r="D243" s="27"/>
      <c r="E243" s="27"/>
      <c r="F243" s="27"/>
      <c r="G243" s="27"/>
      <c r="H243" s="1">
        <f t="shared" si="97"/>
        <v>0</v>
      </c>
      <c r="I243" s="28">
        <v>0</v>
      </c>
      <c r="J243" s="28">
        <v>0</v>
      </c>
      <c r="K243" s="28">
        <v>0</v>
      </c>
      <c r="L243" s="28">
        <v>0</v>
      </c>
      <c r="M243" s="28">
        <v>0</v>
      </c>
      <c r="N243" s="28">
        <v>0</v>
      </c>
      <c r="O243" s="76"/>
      <c r="P243" s="76"/>
    </row>
    <row r="244" spans="1:16" ht="33.75" customHeight="1" x14ac:dyDescent="0.25">
      <c r="A244" s="114" t="s">
        <v>83</v>
      </c>
      <c r="B244" s="17" t="s">
        <v>16</v>
      </c>
      <c r="C244" s="18"/>
      <c r="D244" s="18"/>
      <c r="E244" s="18"/>
      <c r="F244" s="18"/>
      <c r="G244" s="18"/>
      <c r="H244" s="19"/>
      <c r="I244" s="20"/>
      <c r="J244" s="19"/>
      <c r="K244" s="19"/>
      <c r="L244" s="20"/>
      <c r="M244" s="19"/>
      <c r="N244" s="21"/>
      <c r="O244" s="115" t="s">
        <v>24</v>
      </c>
      <c r="P244" s="116" t="s">
        <v>89</v>
      </c>
    </row>
    <row r="245" spans="1:16" x14ac:dyDescent="0.25">
      <c r="A245" s="73"/>
      <c r="B245" s="6" t="s">
        <v>10</v>
      </c>
      <c r="C245" s="22"/>
      <c r="D245" s="22"/>
      <c r="E245" s="22"/>
      <c r="F245" s="22"/>
      <c r="G245" s="22"/>
      <c r="H245" s="1"/>
      <c r="I245" s="1" t="s">
        <v>11</v>
      </c>
      <c r="J245" s="1" t="s">
        <v>11</v>
      </c>
      <c r="K245" s="1" t="s">
        <v>11</v>
      </c>
      <c r="L245" s="1" t="s">
        <v>11</v>
      </c>
      <c r="M245" s="1"/>
      <c r="N245" s="1"/>
      <c r="O245" s="76"/>
      <c r="P245" s="79"/>
    </row>
    <row r="246" spans="1:16" ht="33.75" x14ac:dyDescent="0.25">
      <c r="A246" s="73"/>
      <c r="B246" s="6" t="s">
        <v>143</v>
      </c>
      <c r="C246" s="22"/>
      <c r="D246" s="22"/>
      <c r="E246" s="22"/>
      <c r="F246" s="22"/>
      <c r="G246" s="22"/>
      <c r="H246" s="1">
        <f>H247+H248+H249+H250</f>
        <v>264000</v>
      </c>
      <c r="I246" s="1">
        <f t="shared" ref="I246:J246" si="100">I247+I248+I249+I250</f>
        <v>0</v>
      </c>
      <c r="J246" s="1">
        <f t="shared" si="100"/>
        <v>0</v>
      </c>
      <c r="K246" s="1">
        <f>K247+K248+K249+K250</f>
        <v>0</v>
      </c>
      <c r="L246" s="1">
        <f t="shared" ref="L246:N246" si="101">L247+L248+L249+L250</f>
        <v>264000</v>
      </c>
      <c r="M246" s="1">
        <f t="shared" si="101"/>
        <v>120000</v>
      </c>
      <c r="N246" s="1">
        <f t="shared" si="101"/>
        <v>0</v>
      </c>
      <c r="O246" s="76"/>
      <c r="P246" s="79"/>
    </row>
    <row r="247" spans="1:16" x14ac:dyDescent="0.25">
      <c r="A247" s="73"/>
      <c r="B247" s="6" t="s">
        <v>12</v>
      </c>
      <c r="C247" s="7">
        <v>176</v>
      </c>
      <c r="D247" s="7" t="s">
        <v>42</v>
      </c>
      <c r="E247" s="7" t="s">
        <v>41</v>
      </c>
      <c r="F247" s="7" t="s">
        <v>107</v>
      </c>
      <c r="G247" s="7"/>
      <c r="H247" s="1">
        <f>L247</f>
        <v>264000</v>
      </c>
      <c r="I247" s="1">
        <f>I255</f>
        <v>0</v>
      </c>
      <c r="J247" s="1">
        <f t="shared" ref="J247:N247" si="102">J255</f>
        <v>0</v>
      </c>
      <c r="K247" s="1">
        <f t="shared" si="102"/>
        <v>0</v>
      </c>
      <c r="L247" s="1">
        <f t="shared" si="102"/>
        <v>264000</v>
      </c>
      <c r="M247" s="1">
        <f t="shared" si="102"/>
        <v>120000</v>
      </c>
      <c r="N247" s="1">
        <f t="shared" si="102"/>
        <v>0</v>
      </c>
      <c r="O247" s="76"/>
      <c r="P247" s="79"/>
    </row>
    <row r="248" spans="1:16" ht="22.5" x14ac:dyDescent="0.25">
      <c r="A248" s="73"/>
      <c r="B248" s="6" t="s">
        <v>15</v>
      </c>
      <c r="C248" s="7"/>
      <c r="D248" s="7"/>
      <c r="E248" s="7"/>
      <c r="F248" s="7"/>
      <c r="G248" s="7"/>
      <c r="H248" s="1">
        <f t="shared" ref="H248:H251" si="103">I248+J248+K248+L248</f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76"/>
      <c r="P248" s="79"/>
    </row>
    <row r="249" spans="1:16" x14ac:dyDescent="0.25">
      <c r="A249" s="73"/>
      <c r="B249" s="6" t="s">
        <v>13</v>
      </c>
      <c r="C249" s="22"/>
      <c r="D249" s="22"/>
      <c r="E249" s="22"/>
      <c r="F249" s="22"/>
      <c r="G249" s="22"/>
      <c r="H249" s="1">
        <f t="shared" si="103"/>
        <v>0</v>
      </c>
      <c r="I249" s="23">
        <v>0</v>
      </c>
      <c r="J249" s="23">
        <v>0</v>
      </c>
      <c r="K249" s="23">
        <v>0</v>
      </c>
      <c r="L249" s="23">
        <v>0</v>
      </c>
      <c r="M249" s="23">
        <v>0</v>
      </c>
      <c r="N249" s="23">
        <v>0</v>
      </c>
      <c r="O249" s="76"/>
      <c r="P249" s="79"/>
    </row>
    <row r="250" spans="1:16" ht="22.5" x14ac:dyDescent="0.25">
      <c r="A250" s="73"/>
      <c r="B250" s="6" t="s">
        <v>14</v>
      </c>
      <c r="C250" s="22"/>
      <c r="D250" s="22"/>
      <c r="E250" s="22"/>
      <c r="F250" s="22"/>
      <c r="G250" s="22"/>
      <c r="H250" s="1">
        <f t="shared" si="103"/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76"/>
      <c r="P250" s="79"/>
    </row>
    <row r="251" spans="1:16" x14ac:dyDescent="0.25">
      <c r="A251" s="74"/>
      <c r="B251" s="6" t="s">
        <v>71</v>
      </c>
      <c r="C251" s="22"/>
      <c r="D251" s="22"/>
      <c r="E251" s="22"/>
      <c r="F251" s="22"/>
      <c r="G251" s="22"/>
      <c r="H251" s="1">
        <f t="shared" si="103"/>
        <v>0</v>
      </c>
      <c r="I251" s="23">
        <v>0</v>
      </c>
      <c r="J251" s="23">
        <v>0</v>
      </c>
      <c r="K251" s="23">
        <v>0</v>
      </c>
      <c r="L251" s="23">
        <v>0</v>
      </c>
      <c r="M251" s="23">
        <v>0</v>
      </c>
      <c r="N251" s="23">
        <v>0</v>
      </c>
      <c r="O251" s="77"/>
      <c r="P251" s="80"/>
    </row>
    <row r="252" spans="1:16" ht="22.5" customHeight="1" x14ac:dyDescent="0.25">
      <c r="A252" s="101" t="s">
        <v>87</v>
      </c>
      <c r="B252" s="6" t="s">
        <v>88</v>
      </c>
      <c r="C252" s="22"/>
      <c r="D252" s="22"/>
      <c r="E252" s="22"/>
      <c r="F252" s="22"/>
      <c r="G252" s="22"/>
      <c r="H252" s="1">
        <v>2</v>
      </c>
      <c r="I252" s="1">
        <v>0</v>
      </c>
      <c r="J252" s="1">
        <v>0</v>
      </c>
      <c r="K252" s="1">
        <v>0</v>
      </c>
      <c r="L252" s="1">
        <v>2</v>
      </c>
      <c r="M252" s="1">
        <v>4</v>
      </c>
      <c r="N252" s="26">
        <v>0</v>
      </c>
      <c r="O252" s="75" t="s">
        <v>24</v>
      </c>
      <c r="P252" s="125" t="s">
        <v>160</v>
      </c>
    </row>
    <row r="253" spans="1:16" ht="20.45" customHeight="1" x14ac:dyDescent="0.25">
      <c r="A253" s="101"/>
      <c r="B253" s="6" t="s">
        <v>10</v>
      </c>
      <c r="C253" s="22"/>
      <c r="D253" s="22"/>
      <c r="E253" s="22"/>
      <c r="F253" s="22"/>
      <c r="G253" s="22"/>
      <c r="H253" s="1">
        <f>H254/H252</f>
        <v>132000</v>
      </c>
      <c r="I253" s="1" t="s">
        <v>11</v>
      </c>
      <c r="J253" s="1" t="s">
        <v>11</v>
      </c>
      <c r="K253" s="1" t="s">
        <v>11</v>
      </c>
      <c r="L253" s="1" t="s">
        <v>11</v>
      </c>
      <c r="M253" s="1">
        <f>M254/M252</f>
        <v>30000</v>
      </c>
      <c r="N253" s="1">
        <v>0</v>
      </c>
      <c r="O253" s="76"/>
      <c r="P253" s="126"/>
    </row>
    <row r="254" spans="1:16" ht="33.75" x14ac:dyDescent="0.25">
      <c r="A254" s="101"/>
      <c r="B254" s="6" t="s">
        <v>143</v>
      </c>
      <c r="C254" s="22"/>
      <c r="D254" s="22"/>
      <c r="E254" s="22"/>
      <c r="F254" s="22"/>
      <c r="G254" s="22"/>
      <c r="H254" s="1">
        <f>I254+J254+K254+L254</f>
        <v>264000</v>
      </c>
      <c r="I254" s="1">
        <f>SUM(I255:I259)</f>
        <v>0</v>
      </c>
      <c r="J254" s="1">
        <f t="shared" ref="J254:L254" si="104">SUM(J255:J259)</f>
        <v>0</v>
      </c>
      <c r="K254" s="1">
        <f t="shared" si="104"/>
        <v>0</v>
      </c>
      <c r="L254" s="1">
        <f t="shared" si="104"/>
        <v>264000</v>
      </c>
      <c r="M254" s="1">
        <f t="shared" ref="M254:N254" si="105">M255</f>
        <v>120000</v>
      </c>
      <c r="N254" s="1">
        <f t="shared" si="105"/>
        <v>0</v>
      </c>
      <c r="O254" s="76"/>
      <c r="P254" s="126"/>
    </row>
    <row r="255" spans="1:16" x14ac:dyDescent="0.25">
      <c r="A255" s="101"/>
      <c r="B255" s="5" t="s">
        <v>12</v>
      </c>
      <c r="C255" s="7">
        <v>176</v>
      </c>
      <c r="D255" s="7" t="s">
        <v>42</v>
      </c>
      <c r="E255" s="7" t="s">
        <v>41</v>
      </c>
      <c r="F255" s="7" t="s">
        <v>64</v>
      </c>
      <c r="G255" s="7">
        <v>243</v>
      </c>
      <c r="H255" s="1">
        <f>L255</f>
        <v>264000</v>
      </c>
      <c r="I255" s="23">
        <v>0</v>
      </c>
      <c r="J255" s="23">
        <v>0</v>
      </c>
      <c r="K255" s="23">
        <v>0</v>
      </c>
      <c r="L255" s="1">
        <v>264000</v>
      </c>
      <c r="M255" s="1">
        <v>120000</v>
      </c>
      <c r="N255" s="1">
        <v>0</v>
      </c>
      <c r="O255" s="76"/>
      <c r="P255" s="126"/>
    </row>
    <row r="256" spans="1:16" ht="22.5" x14ac:dyDescent="0.25">
      <c r="A256" s="101"/>
      <c r="B256" s="6" t="s">
        <v>15</v>
      </c>
      <c r="C256" s="7"/>
      <c r="D256" s="7"/>
      <c r="E256" s="7"/>
      <c r="F256" s="7"/>
      <c r="G256" s="7"/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76"/>
      <c r="P256" s="126"/>
    </row>
    <row r="257" spans="1:16" x14ac:dyDescent="0.25">
      <c r="A257" s="101"/>
      <c r="B257" s="6" t="s">
        <v>13</v>
      </c>
      <c r="C257" s="22"/>
      <c r="D257" s="22"/>
      <c r="E257" s="22"/>
      <c r="F257" s="22"/>
      <c r="G257" s="22"/>
      <c r="H257" s="23">
        <v>0</v>
      </c>
      <c r="I257" s="23">
        <v>0</v>
      </c>
      <c r="J257" s="23">
        <v>0</v>
      </c>
      <c r="K257" s="23">
        <v>0</v>
      </c>
      <c r="L257" s="23">
        <v>0</v>
      </c>
      <c r="M257" s="23">
        <v>0</v>
      </c>
      <c r="N257" s="23">
        <v>0</v>
      </c>
      <c r="O257" s="76"/>
      <c r="P257" s="126"/>
    </row>
    <row r="258" spans="1:16" ht="22.5" x14ac:dyDescent="0.25">
      <c r="A258" s="101"/>
      <c r="B258" s="5" t="s">
        <v>14</v>
      </c>
      <c r="C258" s="27"/>
      <c r="D258" s="27"/>
      <c r="E258" s="27"/>
      <c r="F258" s="27"/>
      <c r="G258" s="27"/>
      <c r="H258" s="28">
        <v>0</v>
      </c>
      <c r="I258" s="28">
        <v>0</v>
      </c>
      <c r="J258" s="28">
        <v>0</v>
      </c>
      <c r="K258" s="28">
        <v>0</v>
      </c>
      <c r="L258" s="28">
        <v>0</v>
      </c>
      <c r="M258" s="28">
        <v>0</v>
      </c>
      <c r="N258" s="28">
        <v>0</v>
      </c>
      <c r="O258" s="76"/>
      <c r="P258" s="126"/>
    </row>
    <row r="259" spans="1:16" ht="15.75" thickBot="1" x14ac:dyDescent="0.3">
      <c r="A259" s="101"/>
      <c r="B259" s="6" t="s">
        <v>71</v>
      </c>
      <c r="C259" s="22"/>
      <c r="D259" s="22"/>
      <c r="E259" s="22"/>
      <c r="F259" s="22"/>
      <c r="G259" s="22"/>
      <c r="H259" s="23">
        <f t="shared" ref="H259" si="106">I259+J259+K259+L259</f>
        <v>0</v>
      </c>
      <c r="I259" s="23">
        <v>0</v>
      </c>
      <c r="J259" s="23">
        <v>0</v>
      </c>
      <c r="K259" s="23">
        <v>0</v>
      </c>
      <c r="L259" s="23">
        <v>0</v>
      </c>
      <c r="M259" s="23">
        <v>0</v>
      </c>
      <c r="N259" s="23">
        <v>0</v>
      </c>
      <c r="O259" s="77"/>
      <c r="P259" s="118"/>
    </row>
    <row r="260" spans="1:16" ht="21" customHeight="1" x14ac:dyDescent="0.25">
      <c r="A260" s="81" t="s">
        <v>51</v>
      </c>
      <c r="B260" s="40" t="s">
        <v>18</v>
      </c>
      <c r="C260" s="61"/>
      <c r="D260" s="61"/>
      <c r="E260" s="61"/>
      <c r="F260" s="61"/>
      <c r="G260" s="61"/>
      <c r="H260" s="42">
        <f>H261+H262+H263+H264</f>
        <v>1419180.5</v>
      </c>
      <c r="I260" s="42">
        <f t="shared" ref="I260:N260" si="107">I261+I262+I263+I264</f>
        <v>0</v>
      </c>
      <c r="J260" s="42">
        <f t="shared" si="107"/>
        <v>0</v>
      </c>
      <c r="K260" s="42">
        <f t="shared" si="107"/>
        <v>0</v>
      </c>
      <c r="L260" s="42">
        <f t="shared" si="107"/>
        <v>1419180.5</v>
      </c>
      <c r="M260" s="42">
        <f t="shared" si="107"/>
        <v>1776799.7</v>
      </c>
      <c r="N260" s="42">
        <f t="shared" si="107"/>
        <v>1357995.2</v>
      </c>
      <c r="O260" s="137"/>
      <c r="P260" s="140"/>
    </row>
    <row r="261" spans="1:16" x14ac:dyDescent="0.25">
      <c r="A261" s="82"/>
      <c r="B261" s="43" t="s">
        <v>28</v>
      </c>
      <c r="C261" s="62"/>
      <c r="D261" s="62"/>
      <c r="E261" s="62"/>
      <c r="F261" s="62"/>
      <c r="G261" s="62"/>
      <c r="H261" s="45">
        <f t="shared" ref="H261:N261" si="108">SUM(H247,H147:H149)</f>
        <v>1014080.5</v>
      </c>
      <c r="I261" s="45">
        <f t="shared" si="108"/>
        <v>0</v>
      </c>
      <c r="J261" s="45">
        <f t="shared" si="108"/>
        <v>0</v>
      </c>
      <c r="K261" s="45">
        <f t="shared" si="108"/>
        <v>0</v>
      </c>
      <c r="L261" s="45">
        <f>SUM(L247,L147:L149)</f>
        <v>1014080.5</v>
      </c>
      <c r="M261" s="45">
        <f t="shared" si="108"/>
        <v>1279299.7</v>
      </c>
      <c r="N261" s="45">
        <f t="shared" si="108"/>
        <v>840495.2</v>
      </c>
      <c r="O261" s="138"/>
      <c r="P261" s="141"/>
    </row>
    <row r="262" spans="1:16" ht="19.899999999999999" customHeight="1" x14ac:dyDescent="0.25">
      <c r="A262" s="82"/>
      <c r="B262" s="43" t="s">
        <v>43</v>
      </c>
      <c r="C262" s="62"/>
      <c r="D262" s="62"/>
      <c r="E262" s="62"/>
      <c r="F262" s="62"/>
      <c r="G262" s="62"/>
      <c r="H262" s="45">
        <f t="shared" ref="H262:N264" si="109">H150+H248</f>
        <v>0</v>
      </c>
      <c r="I262" s="45">
        <f t="shared" si="109"/>
        <v>0</v>
      </c>
      <c r="J262" s="45">
        <f t="shared" si="109"/>
        <v>0</v>
      </c>
      <c r="K262" s="45">
        <f t="shared" si="109"/>
        <v>0</v>
      </c>
      <c r="L262" s="45">
        <f t="shared" si="109"/>
        <v>0</v>
      </c>
      <c r="M262" s="45">
        <f t="shared" si="109"/>
        <v>0</v>
      </c>
      <c r="N262" s="45">
        <f t="shared" si="109"/>
        <v>0</v>
      </c>
      <c r="O262" s="138"/>
      <c r="P262" s="141"/>
    </row>
    <row r="263" spans="1:16" x14ac:dyDescent="0.25">
      <c r="A263" s="82"/>
      <c r="B263" s="43" t="s">
        <v>13</v>
      </c>
      <c r="C263" s="62"/>
      <c r="D263" s="62"/>
      <c r="E263" s="62"/>
      <c r="F263" s="62"/>
      <c r="G263" s="62"/>
      <c r="H263" s="45">
        <f t="shared" si="109"/>
        <v>397500</v>
      </c>
      <c r="I263" s="45">
        <f t="shared" si="109"/>
        <v>0</v>
      </c>
      <c r="J263" s="45">
        <f t="shared" si="109"/>
        <v>0</v>
      </c>
      <c r="K263" s="45">
        <f t="shared" si="109"/>
        <v>0</v>
      </c>
      <c r="L263" s="45">
        <f t="shared" si="109"/>
        <v>397500</v>
      </c>
      <c r="M263" s="45">
        <f t="shared" si="109"/>
        <v>487500</v>
      </c>
      <c r="N263" s="45">
        <f t="shared" si="109"/>
        <v>507500</v>
      </c>
      <c r="O263" s="138"/>
      <c r="P263" s="141"/>
    </row>
    <row r="264" spans="1:16" ht="21" x14ac:dyDescent="0.25">
      <c r="A264" s="82"/>
      <c r="B264" s="43" t="s">
        <v>14</v>
      </c>
      <c r="C264" s="62"/>
      <c r="D264" s="62"/>
      <c r="E264" s="62"/>
      <c r="F264" s="62"/>
      <c r="G264" s="62"/>
      <c r="H264" s="45">
        <f t="shared" si="109"/>
        <v>7600</v>
      </c>
      <c r="I264" s="45">
        <f t="shared" si="109"/>
        <v>0</v>
      </c>
      <c r="J264" s="45">
        <f t="shared" si="109"/>
        <v>0</v>
      </c>
      <c r="K264" s="45">
        <f t="shared" si="109"/>
        <v>0</v>
      </c>
      <c r="L264" s="45">
        <f t="shared" si="109"/>
        <v>7600</v>
      </c>
      <c r="M264" s="45">
        <f t="shared" si="109"/>
        <v>10000</v>
      </c>
      <c r="N264" s="45">
        <f t="shared" si="109"/>
        <v>10000</v>
      </c>
      <c r="O264" s="138"/>
      <c r="P264" s="141"/>
    </row>
    <row r="265" spans="1:16" ht="21.75" thickBot="1" x14ac:dyDescent="0.3">
      <c r="A265" s="83"/>
      <c r="B265" s="63" t="s">
        <v>71</v>
      </c>
      <c r="C265" s="64"/>
      <c r="D265" s="64"/>
      <c r="E265" s="64"/>
      <c r="F265" s="64"/>
      <c r="G265" s="64"/>
      <c r="H265" s="65">
        <f t="shared" ref="H265" si="110">I265+J265+K265+L265</f>
        <v>0</v>
      </c>
      <c r="I265" s="65">
        <v>0</v>
      </c>
      <c r="J265" s="65">
        <v>0</v>
      </c>
      <c r="K265" s="65">
        <v>0</v>
      </c>
      <c r="L265" s="65">
        <v>0</v>
      </c>
      <c r="M265" s="65">
        <f>M153+M251</f>
        <v>0</v>
      </c>
      <c r="N265" s="65">
        <f>N153+N251</f>
        <v>0</v>
      </c>
      <c r="O265" s="139"/>
      <c r="P265" s="142"/>
    </row>
    <row r="266" spans="1:16" ht="13.9" customHeight="1" x14ac:dyDescent="0.25">
      <c r="A266" s="118" t="s">
        <v>47</v>
      </c>
      <c r="B266" s="119"/>
      <c r="C266" s="119"/>
      <c r="D266" s="119"/>
      <c r="E266" s="119"/>
      <c r="F266" s="119"/>
      <c r="G266" s="119"/>
      <c r="H266" s="119"/>
      <c r="I266" s="119"/>
      <c r="J266" s="119"/>
      <c r="K266" s="119"/>
      <c r="L266" s="119"/>
      <c r="M266" s="119"/>
      <c r="N266" s="119"/>
      <c r="O266" s="119"/>
      <c r="P266" s="120"/>
    </row>
    <row r="267" spans="1:16" ht="22.5" customHeight="1" x14ac:dyDescent="0.25">
      <c r="A267" s="75" t="s">
        <v>26</v>
      </c>
      <c r="B267" s="6" t="s">
        <v>27</v>
      </c>
      <c r="C267" s="50"/>
      <c r="D267" s="50"/>
      <c r="E267" s="50"/>
      <c r="F267" s="50"/>
      <c r="G267" s="50"/>
      <c r="H267" s="7">
        <v>530</v>
      </c>
      <c r="I267" s="7">
        <v>264</v>
      </c>
      <c r="J267" s="7">
        <v>0</v>
      </c>
      <c r="K267" s="7">
        <v>0</v>
      </c>
      <c r="L267" s="7">
        <v>530</v>
      </c>
      <c r="M267" s="7">
        <v>530</v>
      </c>
      <c r="N267" s="7">
        <v>530</v>
      </c>
      <c r="O267" s="75" t="s">
        <v>61</v>
      </c>
      <c r="P267" s="75" t="s">
        <v>151</v>
      </c>
    </row>
    <row r="268" spans="1:16" ht="21" customHeight="1" x14ac:dyDescent="0.25">
      <c r="A268" s="76"/>
      <c r="B268" s="6" t="s">
        <v>10</v>
      </c>
      <c r="C268" s="50"/>
      <c r="D268" s="50"/>
      <c r="E268" s="50"/>
      <c r="F268" s="50"/>
      <c r="G268" s="50"/>
      <c r="H268" s="1">
        <f t="shared" ref="H268:H277" si="111">I268+J268+K268+L268</f>
        <v>0</v>
      </c>
      <c r="I268" s="1">
        <f t="shared" ref="I268:I277" si="112">J268+K268+L268+M268</f>
        <v>0</v>
      </c>
      <c r="J268" s="1">
        <f t="shared" ref="J268:J277" si="113">K268+L268+M268+N268</f>
        <v>0</v>
      </c>
      <c r="K268" s="1">
        <f t="shared" ref="K268:K277" si="114">L268+M268+N268+O268</f>
        <v>0</v>
      </c>
      <c r="L268" s="1">
        <f t="shared" ref="L268:L277" si="115">M268+N268+O268+P268</f>
        <v>0</v>
      </c>
      <c r="M268" s="1">
        <f t="shared" ref="M268:N273" si="116">N268+O268+P268+Q268</f>
        <v>0</v>
      </c>
      <c r="N268" s="1">
        <f t="shared" si="116"/>
        <v>0</v>
      </c>
      <c r="O268" s="76"/>
      <c r="P268" s="76"/>
    </row>
    <row r="269" spans="1:16" ht="31.15" customHeight="1" x14ac:dyDescent="0.25">
      <c r="A269" s="76"/>
      <c r="B269" s="6" t="s">
        <v>143</v>
      </c>
      <c r="C269" s="50"/>
      <c r="D269" s="50"/>
      <c r="E269" s="50"/>
      <c r="F269" s="50"/>
      <c r="G269" s="50"/>
      <c r="H269" s="1">
        <f t="shared" si="111"/>
        <v>0</v>
      </c>
      <c r="I269" s="1">
        <f t="shared" si="112"/>
        <v>0</v>
      </c>
      <c r="J269" s="1">
        <f t="shared" si="113"/>
        <v>0</v>
      </c>
      <c r="K269" s="1">
        <f t="shared" si="114"/>
        <v>0</v>
      </c>
      <c r="L269" s="1">
        <f t="shared" si="115"/>
        <v>0</v>
      </c>
      <c r="M269" s="1">
        <f t="shared" si="116"/>
        <v>0</v>
      </c>
      <c r="N269" s="1">
        <f t="shared" si="116"/>
        <v>0</v>
      </c>
      <c r="O269" s="76"/>
      <c r="P269" s="76"/>
    </row>
    <row r="270" spans="1:16" ht="21" customHeight="1" x14ac:dyDescent="0.25">
      <c r="A270" s="76"/>
      <c r="B270" s="6" t="s">
        <v>12</v>
      </c>
      <c r="C270" s="50"/>
      <c r="D270" s="50"/>
      <c r="E270" s="50"/>
      <c r="F270" s="50"/>
      <c r="G270" s="50"/>
      <c r="H270" s="1">
        <f t="shared" si="111"/>
        <v>0</v>
      </c>
      <c r="I270" s="1">
        <f t="shared" si="112"/>
        <v>0</v>
      </c>
      <c r="J270" s="1">
        <f t="shared" si="113"/>
        <v>0</v>
      </c>
      <c r="K270" s="1">
        <f t="shared" si="114"/>
        <v>0</v>
      </c>
      <c r="L270" s="1">
        <f t="shared" si="115"/>
        <v>0</v>
      </c>
      <c r="M270" s="1">
        <f t="shared" si="116"/>
        <v>0</v>
      </c>
      <c r="N270" s="1">
        <f t="shared" si="116"/>
        <v>0</v>
      </c>
      <c r="O270" s="76"/>
      <c r="P270" s="76"/>
    </row>
    <row r="271" spans="1:16" ht="22.5" x14ac:dyDescent="0.25">
      <c r="A271" s="76"/>
      <c r="B271" s="6" t="s">
        <v>15</v>
      </c>
      <c r="C271" s="50"/>
      <c r="D271" s="50"/>
      <c r="E271" s="50"/>
      <c r="F271" s="50"/>
      <c r="G271" s="50"/>
      <c r="H271" s="1">
        <f t="shared" si="111"/>
        <v>0</v>
      </c>
      <c r="I271" s="1">
        <f t="shared" si="112"/>
        <v>0</v>
      </c>
      <c r="J271" s="1">
        <f t="shared" si="113"/>
        <v>0</v>
      </c>
      <c r="K271" s="1">
        <f t="shared" si="114"/>
        <v>0</v>
      </c>
      <c r="L271" s="1">
        <f t="shared" si="115"/>
        <v>0</v>
      </c>
      <c r="M271" s="1">
        <f t="shared" si="116"/>
        <v>0</v>
      </c>
      <c r="N271" s="1">
        <f t="shared" si="116"/>
        <v>0</v>
      </c>
      <c r="O271" s="76"/>
      <c r="P271" s="76"/>
    </row>
    <row r="272" spans="1:16" ht="21" customHeight="1" x14ac:dyDescent="0.25">
      <c r="A272" s="76"/>
      <c r="B272" s="6" t="s">
        <v>13</v>
      </c>
      <c r="C272" s="50"/>
      <c r="D272" s="50"/>
      <c r="E272" s="50"/>
      <c r="F272" s="50"/>
      <c r="G272" s="50"/>
      <c r="H272" s="1">
        <f t="shared" si="111"/>
        <v>0</v>
      </c>
      <c r="I272" s="1">
        <f t="shared" si="112"/>
        <v>0</v>
      </c>
      <c r="J272" s="1">
        <f t="shared" si="113"/>
        <v>0</v>
      </c>
      <c r="K272" s="1">
        <f t="shared" si="114"/>
        <v>0</v>
      </c>
      <c r="L272" s="1">
        <f t="shared" si="115"/>
        <v>0</v>
      </c>
      <c r="M272" s="1">
        <f t="shared" si="116"/>
        <v>0</v>
      </c>
      <c r="N272" s="1">
        <f t="shared" si="116"/>
        <v>0</v>
      </c>
      <c r="O272" s="76"/>
      <c r="P272" s="76"/>
    </row>
    <row r="273" spans="1:16" ht="31.15" customHeight="1" x14ac:dyDescent="0.25">
      <c r="A273" s="76"/>
      <c r="B273" s="6" t="s">
        <v>14</v>
      </c>
      <c r="C273" s="50"/>
      <c r="D273" s="50"/>
      <c r="E273" s="50"/>
      <c r="F273" s="50"/>
      <c r="G273" s="50"/>
      <c r="H273" s="1">
        <f t="shared" si="111"/>
        <v>0</v>
      </c>
      <c r="I273" s="1">
        <f t="shared" si="112"/>
        <v>0</v>
      </c>
      <c r="J273" s="1">
        <f t="shared" si="113"/>
        <v>0</v>
      </c>
      <c r="K273" s="1">
        <f t="shared" si="114"/>
        <v>0</v>
      </c>
      <c r="L273" s="1">
        <f t="shared" si="115"/>
        <v>0</v>
      </c>
      <c r="M273" s="1">
        <f t="shared" si="116"/>
        <v>0</v>
      </c>
      <c r="N273" s="1">
        <f t="shared" si="116"/>
        <v>0</v>
      </c>
      <c r="O273" s="76"/>
      <c r="P273" s="76"/>
    </row>
    <row r="274" spans="1:16" x14ac:dyDescent="0.25">
      <c r="A274" s="77"/>
      <c r="B274" s="6" t="s">
        <v>71</v>
      </c>
      <c r="C274" s="22"/>
      <c r="D274" s="22"/>
      <c r="E274" s="22"/>
      <c r="F274" s="22"/>
      <c r="G274" s="22"/>
      <c r="H274" s="1">
        <f t="shared" si="111"/>
        <v>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77"/>
      <c r="P274" s="77"/>
    </row>
    <row r="275" spans="1:16" ht="21" customHeight="1" x14ac:dyDescent="0.25">
      <c r="A275" s="75" t="s">
        <v>50</v>
      </c>
      <c r="B275" s="6" t="s">
        <v>18</v>
      </c>
      <c r="C275" s="50"/>
      <c r="D275" s="50"/>
      <c r="E275" s="50"/>
      <c r="F275" s="50"/>
      <c r="G275" s="50"/>
      <c r="H275" s="1">
        <f t="shared" si="111"/>
        <v>0</v>
      </c>
      <c r="I275" s="1">
        <f t="shared" si="112"/>
        <v>0</v>
      </c>
      <c r="J275" s="1">
        <f t="shared" si="113"/>
        <v>0</v>
      </c>
      <c r="K275" s="1">
        <f t="shared" si="114"/>
        <v>0</v>
      </c>
      <c r="L275" s="1">
        <f t="shared" si="115"/>
        <v>0</v>
      </c>
      <c r="M275" s="1">
        <f t="shared" ref="M275:N279" si="117">N275+O275+P275+Q275</f>
        <v>0</v>
      </c>
      <c r="N275" s="1">
        <f t="shared" si="117"/>
        <v>0</v>
      </c>
      <c r="O275" s="134"/>
      <c r="P275" s="134"/>
    </row>
    <row r="276" spans="1:16" x14ac:dyDescent="0.25">
      <c r="A276" s="76"/>
      <c r="B276" s="6" t="s">
        <v>28</v>
      </c>
      <c r="C276" s="50"/>
      <c r="D276" s="50"/>
      <c r="E276" s="50"/>
      <c r="F276" s="50"/>
      <c r="G276" s="50"/>
      <c r="H276" s="1">
        <f t="shared" si="111"/>
        <v>0</v>
      </c>
      <c r="I276" s="1">
        <f t="shared" si="112"/>
        <v>0</v>
      </c>
      <c r="J276" s="1">
        <f t="shared" si="113"/>
        <v>0</v>
      </c>
      <c r="K276" s="1">
        <f t="shared" si="114"/>
        <v>0</v>
      </c>
      <c r="L276" s="1">
        <f t="shared" si="115"/>
        <v>0</v>
      </c>
      <c r="M276" s="1">
        <f t="shared" si="117"/>
        <v>0</v>
      </c>
      <c r="N276" s="1">
        <f t="shared" si="117"/>
        <v>0</v>
      </c>
      <c r="O276" s="135"/>
      <c r="P276" s="135"/>
    </row>
    <row r="277" spans="1:16" ht="22.5" x14ac:dyDescent="0.25">
      <c r="A277" s="76"/>
      <c r="B277" s="6" t="s">
        <v>15</v>
      </c>
      <c r="C277" s="50"/>
      <c r="D277" s="50"/>
      <c r="E277" s="50"/>
      <c r="F277" s="50"/>
      <c r="G277" s="50"/>
      <c r="H277" s="1">
        <f t="shared" si="111"/>
        <v>0</v>
      </c>
      <c r="I277" s="1">
        <f t="shared" si="112"/>
        <v>0</v>
      </c>
      <c r="J277" s="1">
        <f t="shared" si="113"/>
        <v>0</v>
      </c>
      <c r="K277" s="1">
        <f t="shared" si="114"/>
        <v>0</v>
      </c>
      <c r="L277" s="1">
        <f t="shared" si="115"/>
        <v>0</v>
      </c>
      <c r="M277" s="1">
        <f t="shared" si="117"/>
        <v>0</v>
      </c>
      <c r="N277" s="1">
        <f t="shared" si="117"/>
        <v>0</v>
      </c>
      <c r="O277" s="135"/>
      <c r="P277" s="135"/>
    </row>
    <row r="278" spans="1:16" x14ac:dyDescent="0.25">
      <c r="A278" s="76"/>
      <c r="B278" s="6" t="s">
        <v>13</v>
      </c>
      <c r="C278" s="50"/>
      <c r="D278" s="50"/>
      <c r="E278" s="50"/>
      <c r="F278" s="50"/>
      <c r="G278" s="50"/>
      <c r="H278" s="1">
        <f t="shared" ref="H278:H280" si="118">I278+J278+K278+L278</f>
        <v>0</v>
      </c>
      <c r="I278" s="1">
        <f t="shared" ref="I278:I279" si="119">J278+K278+L278+M278</f>
        <v>0</v>
      </c>
      <c r="J278" s="1">
        <f t="shared" ref="J278:J279" si="120">K278+L278+M278+N278</f>
        <v>0</v>
      </c>
      <c r="K278" s="1">
        <f t="shared" ref="K278:K279" si="121">L278+M278+N278+O278</f>
        <v>0</v>
      </c>
      <c r="L278" s="1">
        <f t="shared" ref="L278:L279" si="122">M278+N278+O278+P278</f>
        <v>0</v>
      </c>
      <c r="M278" s="1">
        <f t="shared" si="117"/>
        <v>0</v>
      </c>
      <c r="N278" s="1">
        <f t="shared" si="117"/>
        <v>0</v>
      </c>
      <c r="O278" s="135"/>
      <c r="P278" s="135"/>
    </row>
    <row r="279" spans="1:16" ht="22.5" x14ac:dyDescent="0.25">
      <c r="A279" s="76"/>
      <c r="B279" s="6" t="s">
        <v>14</v>
      </c>
      <c r="C279" s="50"/>
      <c r="D279" s="50"/>
      <c r="E279" s="50"/>
      <c r="F279" s="50"/>
      <c r="G279" s="50"/>
      <c r="H279" s="1">
        <f t="shared" si="118"/>
        <v>0</v>
      </c>
      <c r="I279" s="1">
        <f t="shared" si="119"/>
        <v>0</v>
      </c>
      <c r="J279" s="1">
        <f t="shared" si="120"/>
        <v>0</v>
      </c>
      <c r="K279" s="1">
        <f t="shared" si="121"/>
        <v>0</v>
      </c>
      <c r="L279" s="1">
        <f t="shared" si="122"/>
        <v>0</v>
      </c>
      <c r="M279" s="1">
        <f t="shared" si="117"/>
        <v>0</v>
      </c>
      <c r="N279" s="1">
        <f t="shared" si="117"/>
        <v>0</v>
      </c>
      <c r="O279" s="135"/>
      <c r="P279" s="135"/>
    </row>
    <row r="280" spans="1:16" x14ac:dyDescent="0.25">
      <c r="A280" s="77"/>
      <c r="B280" s="6" t="s">
        <v>71</v>
      </c>
      <c r="C280" s="22"/>
      <c r="D280" s="22"/>
      <c r="E280" s="22"/>
      <c r="F280" s="22"/>
      <c r="G280" s="22"/>
      <c r="H280" s="1">
        <f t="shared" si="118"/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136"/>
      <c r="P280" s="136"/>
    </row>
    <row r="281" spans="1:16" ht="15" customHeight="1" x14ac:dyDescent="0.25">
      <c r="A281" s="75" t="s">
        <v>29</v>
      </c>
      <c r="B281" s="6" t="s">
        <v>18</v>
      </c>
      <c r="C281" s="50"/>
      <c r="D281" s="50"/>
      <c r="E281" s="50"/>
      <c r="F281" s="50"/>
      <c r="G281" s="50"/>
      <c r="H281" s="1">
        <f>L281</f>
        <v>1678416.5</v>
      </c>
      <c r="I281" s="1">
        <f>I282+I283+I284+I285</f>
        <v>22060.799999999999</v>
      </c>
      <c r="J281" s="1">
        <f t="shared" ref="J281:N281" si="123">J282+J283+J284+J285</f>
        <v>0</v>
      </c>
      <c r="K281" s="1">
        <f t="shared" si="123"/>
        <v>0</v>
      </c>
      <c r="L281" s="1">
        <f t="shared" si="123"/>
        <v>1678416.5</v>
      </c>
      <c r="M281" s="1">
        <f t="shared" si="123"/>
        <v>2050567.7</v>
      </c>
      <c r="N281" s="1">
        <f t="shared" si="123"/>
        <v>1643110.2</v>
      </c>
      <c r="O281" s="145"/>
      <c r="P281" s="134"/>
    </row>
    <row r="282" spans="1:16" x14ac:dyDescent="0.25">
      <c r="A282" s="76"/>
      <c r="B282" s="6" t="s">
        <v>12</v>
      </c>
      <c r="C282" s="50"/>
      <c r="D282" s="50"/>
      <c r="E282" s="50"/>
      <c r="F282" s="50"/>
      <c r="G282" s="50"/>
      <c r="H282" s="1">
        <f>L282</f>
        <v>1273316.5</v>
      </c>
      <c r="I282" s="1">
        <f t="shared" ref="I282:N285" si="124">I276+I261+I137</f>
        <v>22060.799999999999</v>
      </c>
      <c r="J282" s="1">
        <f t="shared" si="124"/>
        <v>0</v>
      </c>
      <c r="K282" s="1">
        <f t="shared" si="124"/>
        <v>0</v>
      </c>
      <c r="L282" s="1">
        <f>L276+L261+L137</f>
        <v>1273316.5</v>
      </c>
      <c r="M282" s="1">
        <f t="shared" si="124"/>
        <v>1553067.7</v>
      </c>
      <c r="N282" s="1">
        <f t="shared" si="124"/>
        <v>1125610.2</v>
      </c>
      <c r="O282" s="146"/>
      <c r="P282" s="135"/>
    </row>
    <row r="283" spans="1:16" ht="22.5" x14ac:dyDescent="0.25">
      <c r="A283" s="76"/>
      <c r="B283" s="6" t="s">
        <v>15</v>
      </c>
      <c r="C283" s="50"/>
      <c r="D283" s="50"/>
      <c r="E283" s="50"/>
      <c r="F283" s="50"/>
      <c r="G283" s="50"/>
      <c r="H283" s="1">
        <f>I283+J283+K283+L283</f>
        <v>0</v>
      </c>
      <c r="I283" s="1">
        <f t="shared" si="124"/>
        <v>0</v>
      </c>
      <c r="J283" s="1">
        <f t="shared" si="124"/>
        <v>0</v>
      </c>
      <c r="K283" s="1">
        <f t="shared" si="124"/>
        <v>0</v>
      </c>
      <c r="L283" s="1">
        <f t="shared" si="124"/>
        <v>0</v>
      </c>
      <c r="M283" s="1">
        <f t="shared" si="124"/>
        <v>0</v>
      </c>
      <c r="N283" s="1">
        <f t="shared" si="124"/>
        <v>0</v>
      </c>
      <c r="O283" s="146"/>
      <c r="P283" s="135"/>
    </row>
    <row r="284" spans="1:16" x14ac:dyDescent="0.25">
      <c r="A284" s="76"/>
      <c r="B284" s="6" t="s">
        <v>13</v>
      </c>
      <c r="C284" s="50"/>
      <c r="D284" s="50"/>
      <c r="E284" s="50"/>
      <c r="F284" s="50"/>
      <c r="G284" s="50"/>
      <c r="H284" s="1">
        <f>L284</f>
        <v>397500</v>
      </c>
      <c r="I284" s="1">
        <f t="shared" si="124"/>
        <v>0</v>
      </c>
      <c r="J284" s="1">
        <f t="shared" si="124"/>
        <v>0</v>
      </c>
      <c r="K284" s="1">
        <f t="shared" si="124"/>
        <v>0</v>
      </c>
      <c r="L284" s="1">
        <f t="shared" si="124"/>
        <v>397500</v>
      </c>
      <c r="M284" s="1">
        <f t="shared" si="124"/>
        <v>487500</v>
      </c>
      <c r="N284" s="1">
        <f t="shared" si="124"/>
        <v>507500</v>
      </c>
      <c r="O284" s="146"/>
      <c r="P284" s="135"/>
    </row>
    <row r="285" spans="1:16" ht="22.5" x14ac:dyDescent="0.25">
      <c r="A285" s="76"/>
      <c r="B285" s="6" t="s">
        <v>14</v>
      </c>
      <c r="C285" s="50"/>
      <c r="D285" s="50"/>
      <c r="E285" s="50"/>
      <c r="F285" s="50"/>
      <c r="G285" s="50"/>
      <c r="H285" s="1">
        <f>L285</f>
        <v>7600</v>
      </c>
      <c r="I285" s="1">
        <f t="shared" si="124"/>
        <v>0</v>
      </c>
      <c r="J285" s="1">
        <f t="shared" si="124"/>
        <v>0</v>
      </c>
      <c r="K285" s="1">
        <f t="shared" si="124"/>
        <v>0</v>
      </c>
      <c r="L285" s="1">
        <f t="shared" si="124"/>
        <v>7600</v>
      </c>
      <c r="M285" s="1">
        <f t="shared" si="124"/>
        <v>10000</v>
      </c>
      <c r="N285" s="1">
        <f t="shared" si="124"/>
        <v>10000</v>
      </c>
      <c r="O285" s="146"/>
      <c r="P285" s="135"/>
    </row>
    <row r="286" spans="1:16" x14ac:dyDescent="0.25">
      <c r="A286" s="77"/>
      <c r="B286" s="6" t="s">
        <v>71</v>
      </c>
      <c r="C286" s="22"/>
      <c r="D286" s="22"/>
      <c r="E286" s="22"/>
      <c r="F286" s="22"/>
      <c r="G286" s="22"/>
      <c r="H286" s="1">
        <f t="shared" ref="H286" si="125">I286+J286+K286+L286</f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147"/>
      <c r="P286" s="136"/>
    </row>
    <row r="287" spans="1:16" ht="20.45" customHeight="1" x14ac:dyDescent="0.25">
      <c r="A287" s="121" t="s">
        <v>48</v>
      </c>
      <c r="B287" s="122"/>
      <c r="C287" s="122"/>
      <c r="D287" s="122"/>
      <c r="E287" s="122"/>
      <c r="F287" s="122"/>
      <c r="G287" s="122"/>
      <c r="H287" s="122"/>
      <c r="I287" s="122"/>
      <c r="J287" s="122"/>
      <c r="K287" s="122"/>
      <c r="L287" s="122"/>
      <c r="M287" s="122"/>
      <c r="N287" s="122"/>
      <c r="O287" s="122"/>
      <c r="P287" s="123"/>
    </row>
    <row r="288" spans="1:16" ht="13.9" customHeight="1" x14ac:dyDescent="0.25">
      <c r="A288" s="121" t="s">
        <v>49</v>
      </c>
      <c r="B288" s="122"/>
      <c r="C288" s="122"/>
      <c r="D288" s="122"/>
      <c r="E288" s="122"/>
      <c r="F288" s="122"/>
      <c r="G288" s="122"/>
      <c r="H288" s="122"/>
      <c r="I288" s="122"/>
      <c r="J288" s="122"/>
      <c r="K288" s="122"/>
      <c r="L288" s="122"/>
      <c r="M288" s="122"/>
      <c r="N288" s="122"/>
      <c r="O288" s="122"/>
      <c r="P288" s="123"/>
    </row>
    <row r="289" spans="1:16" ht="33.75" customHeight="1" x14ac:dyDescent="0.25">
      <c r="A289" s="75" t="s">
        <v>30</v>
      </c>
      <c r="B289" s="6" t="s">
        <v>16</v>
      </c>
      <c r="C289" s="50"/>
      <c r="D289" s="50"/>
      <c r="E289" s="50"/>
      <c r="F289" s="50"/>
      <c r="G289" s="50"/>
      <c r="H289" s="66"/>
      <c r="I289" s="31"/>
      <c r="J289" s="31"/>
      <c r="K289" s="67"/>
      <c r="L289" s="67"/>
      <c r="M289" s="31"/>
      <c r="N289" s="31"/>
      <c r="O289" s="75" t="s">
        <v>113</v>
      </c>
      <c r="P289" s="75" t="s">
        <v>78</v>
      </c>
    </row>
    <row r="290" spans="1:16" x14ac:dyDescent="0.25">
      <c r="A290" s="76"/>
      <c r="B290" s="6" t="s">
        <v>10</v>
      </c>
      <c r="C290" s="50"/>
      <c r="D290" s="50"/>
      <c r="E290" s="50"/>
      <c r="F290" s="50"/>
      <c r="G290" s="50"/>
      <c r="H290" s="7"/>
      <c r="I290" s="1" t="s">
        <v>11</v>
      </c>
      <c r="J290" s="1" t="s">
        <v>11</v>
      </c>
      <c r="K290" s="1" t="s">
        <v>11</v>
      </c>
      <c r="L290" s="1" t="s">
        <v>11</v>
      </c>
      <c r="M290" s="1"/>
      <c r="N290" s="1"/>
      <c r="O290" s="76"/>
      <c r="P290" s="76"/>
    </row>
    <row r="291" spans="1:16" ht="33.75" x14ac:dyDescent="0.25">
      <c r="A291" s="76"/>
      <c r="B291" s="6" t="s">
        <v>143</v>
      </c>
      <c r="C291" s="50"/>
      <c r="D291" s="50"/>
      <c r="E291" s="50"/>
      <c r="F291" s="50"/>
      <c r="G291" s="50"/>
      <c r="H291" s="1">
        <f>I291+J291+K291+L291</f>
        <v>0</v>
      </c>
      <c r="I291" s="1">
        <f t="shared" ref="I291:L291" si="126">I292+I293+I294+I295</f>
        <v>0</v>
      </c>
      <c r="J291" s="1">
        <f t="shared" si="126"/>
        <v>0</v>
      </c>
      <c r="K291" s="1">
        <f>SUM(K292:K296)</f>
        <v>0</v>
      </c>
      <c r="L291" s="1">
        <f t="shared" si="126"/>
        <v>0</v>
      </c>
      <c r="M291" s="1">
        <f>M292+M293+M294+M295</f>
        <v>0</v>
      </c>
      <c r="N291" s="1">
        <f>N292+N293+N294+N295</f>
        <v>0</v>
      </c>
      <c r="O291" s="76"/>
      <c r="P291" s="76"/>
    </row>
    <row r="292" spans="1:16" x14ac:dyDescent="0.25">
      <c r="A292" s="76"/>
      <c r="B292" s="6" t="s">
        <v>12</v>
      </c>
      <c r="C292" s="7"/>
      <c r="D292" s="7"/>
      <c r="E292" s="7"/>
      <c r="F292" s="7"/>
      <c r="G292" s="7"/>
      <c r="H292" s="1">
        <f t="shared" ref="H292:H296" si="127">I292+J292+K292+L292</f>
        <v>0</v>
      </c>
      <c r="I292" s="1">
        <f t="shared" ref="I292:N292" si="128">I300+I308</f>
        <v>0</v>
      </c>
      <c r="J292" s="1">
        <f t="shared" si="128"/>
        <v>0</v>
      </c>
      <c r="K292" s="1">
        <f t="shared" si="128"/>
        <v>0</v>
      </c>
      <c r="L292" s="1">
        <f t="shared" si="128"/>
        <v>0</v>
      </c>
      <c r="M292" s="1">
        <v>0</v>
      </c>
      <c r="N292" s="1">
        <f t="shared" si="128"/>
        <v>0</v>
      </c>
      <c r="O292" s="76"/>
      <c r="P292" s="76"/>
    </row>
    <row r="293" spans="1:16" ht="22.5" x14ac:dyDescent="0.25">
      <c r="A293" s="76"/>
      <c r="B293" s="6" t="s">
        <v>15</v>
      </c>
      <c r="C293" s="50"/>
      <c r="D293" s="50"/>
      <c r="E293" s="50"/>
      <c r="F293" s="50"/>
      <c r="G293" s="50"/>
      <c r="H293" s="1">
        <f t="shared" si="127"/>
        <v>0</v>
      </c>
      <c r="I293" s="1">
        <f>I309+I301</f>
        <v>0</v>
      </c>
      <c r="J293" s="1">
        <f t="shared" ref="J293:N293" si="129">J309+J301</f>
        <v>0</v>
      </c>
      <c r="K293" s="1">
        <f t="shared" si="129"/>
        <v>0</v>
      </c>
      <c r="L293" s="1">
        <f t="shared" si="129"/>
        <v>0</v>
      </c>
      <c r="M293" s="1">
        <f t="shared" si="129"/>
        <v>0</v>
      </c>
      <c r="N293" s="1">
        <f t="shared" si="129"/>
        <v>0</v>
      </c>
      <c r="O293" s="76"/>
      <c r="P293" s="76"/>
    </row>
    <row r="294" spans="1:16" x14ac:dyDescent="0.25">
      <c r="A294" s="76"/>
      <c r="B294" s="6" t="s">
        <v>13</v>
      </c>
      <c r="C294" s="50"/>
      <c r="D294" s="50"/>
      <c r="E294" s="50"/>
      <c r="F294" s="50"/>
      <c r="G294" s="50"/>
      <c r="H294" s="1">
        <f>I294+J294+K294+L294</f>
        <v>0</v>
      </c>
      <c r="I294" s="1">
        <f t="shared" ref="I294:N294" si="130">I302+I310</f>
        <v>0</v>
      </c>
      <c r="J294" s="1">
        <f t="shared" si="130"/>
        <v>0</v>
      </c>
      <c r="K294" s="1">
        <f t="shared" si="130"/>
        <v>0</v>
      </c>
      <c r="L294" s="1">
        <f t="shared" si="130"/>
        <v>0</v>
      </c>
      <c r="M294" s="1">
        <v>0</v>
      </c>
      <c r="N294" s="1">
        <f t="shared" si="130"/>
        <v>0</v>
      </c>
      <c r="O294" s="76"/>
      <c r="P294" s="76"/>
    </row>
    <row r="295" spans="1:16" ht="22.5" x14ac:dyDescent="0.25">
      <c r="A295" s="76"/>
      <c r="B295" s="6" t="s">
        <v>14</v>
      </c>
      <c r="C295" s="50"/>
      <c r="D295" s="50"/>
      <c r="E295" s="50"/>
      <c r="F295" s="50"/>
      <c r="G295" s="50"/>
      <c r="H295" s="1">
        <f t="shared" si="127"/>
        <v>0</v>
      </c>
      <c r="I295" s="1">
        <f t="shared" ref="I295:L295" si="131">I303+I311</f>
        <v>0</v>
      </c>
      <c r="J295" s="1">
        <f t="shared" si="131"/>
        <v>0</v>
      </c>
      <c r="K295" s="1">
        <f t="shared" si="131"/>
        <v>0</v>
      </c>
      <c r="L295" s="1">
        <f t="shared" si="131"/>
        <v>0</v>
      </c>
      <c r="M295" s="1">
        <f t="shared" ref="M295:N295" si="132">M303</f>
        <v>0</v>
      </c>
      <c r="N295" s="1">
        <f t="shared" si="132"/>
        <v>0</v>
      </c>
      <c r="O295" s="76"/>
      <c r="P295" s="76"/>
    </row>
    <row r="296" spans="1:16" x14ac:dyDescent="0.25">
      <c r="A296" s="77"/>
      <c r="B296" s="6" t="s">
        <v>71</v>
      </c>
      <c r="C296" s="22"/>
      <c r="D296" s="22"/>
      <c r="E296" s="22"/>
      <c r="F296" s="22"/>
      <c r="G296" s="22"/>
      <c r="H296" s="1">
        <f t="shared" si="127"/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  <c r="N296" s="1">
        <v>0</v>
      </c>
      <c r="O296" s="77"/>
      <c r="P296" s="77"/>
    </row>
    <row r="297" spans="1:16" ht="22.5" x14ac:dyDescent="0.25">
      <c r="A297" s="75" t="s">
        <v>84</v>
      </c>
      <c r="B297" s="6" t="s">
        <v>31</v>
      </c>
      <c r="C297" s="50"/>
      <c r="D297" s="50"/>
      <c r="E297" s="50"/>
      <c r="F297" s="50"/>
      <c r="G297" s="50"/>
      <c r="H297" s="1">
        <f>-SUM(I297:L297)</f>
        <v>0</v>
      </c>
      <c r="I297" s="60">
        <v>0</v>
      </c>
      <c r="J297" s="68">
        <v>0</v>
      </c>
      <c r="K297" s="23">
        <v>0</v>
      </c>
      <c r="L297" s="60">
        <v>0</v>
      </c>
      <c r="M297" s="1">
        <v>1</v>
      </c>
      <c r="N297" s="1">
        <v>0</v>
      </c>
      <c r="O297" s="75" t="s">
        <v>85</v>
      </c>
      <c r="P297" s="75" t="s">
        <v>129</v>
      </c>
    </row>
    <row r="298" spans="1:16" ht="14.25" customHeight="1" x14ac:dyDescent="0.25">
      <c r="A298" s="76"/>
      <c r="B298" s="6" t="s">
        <v>10</v>
      </c>
      <c r="C298" s="50"/>
      <c r="D298" s="50"/>
      <c r="E298" s="50"/>
      <c r="F298" s="50"/>
      <c r="G298" s="50"/>
      <c r="H298" s="69" t="s">
        <v>34</v>
      </c>
      <c r="I298" s="1" t="s">
        <v>11</v>
      </c>
      <c r="J298" s="1" t="s">
        <v>11</v>
      </c>
      <c r="K298" s="1" t="s">
        <v>11</v>
      </c>
      <c r="L298" s="1" t="s">
        <v>11</v>
      </c>
      <c r="M298" s="1">
        <v>0</v>
      </c>
      <c r="N298" s="1">
        <v>0</v>
      </c>
      <c r="O298" s="76"/>
      <c r="P298" s="76"/>
    </row>
    <row r="299" spans="1:16" ht="33.75" x14ac:dyDescent="0.25">
      <c r="A299" s="76"/>
      <c r="B299" s="6" t="s">
        <v>143</v>
      </c>
      <c r="C299" s="50"/>
      <c r="D299" s="50"/>
      <c r="E299" s="50"/>
      <c r="F299" s="50"/>
      <c r="G299" s="50"/>
      <c r="H299" s="1">
        <f t="shared" ref="H299:L299" si="133">H300+H301+H302+H303</f>
        <v>0</v>
      </c>
      <c r="I299" s="1">
        <f t="shared" si="133"/>
        <v>0</v>
      </c>
      <c r="J299" s="1">
        <f t="shared" si="133"/>
        <v>0</v>
      </c>
      <c r="K299" s="1">
        <f t="shared" si="133"/>
        <v>0</v>
      </c>
      <c r="L299" s="1">
        <f t="shared" si="133"/>
        <v>0</v>
      </c>
      <c r="M299" s="1">
        <f>M300+M301+M302+M303</f>
        <v>0</v>
      </c>
      <c r="N299" s="1">
        <f>N300+N301+N302+N303</f>
        <v>0</v>
      </c>
      <c r="O299" s="76"/>
      <c r="P299" s="76"/>
    </row>
    <row r="300" spans="1:16" ht="14.25" customHeight="1" x14ac:dyDescent="0.25">
      <c r="A300" s="76"/>
      <c r="B300" s="6" t="s">
        <v>12</v>
      </c>
      <c r="C300" s="7"/>
      <c r="D300" s="7"/>
      <c r="E300" s="7"/>
      <c r="F300" s="7"/>
      <c r="G300" s="7"/>
      <c r="H300" s="1">
        <f t="shared" ref="H300:H302" si="134">I300+J300+K300+L300</f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76"/>
      <c r="P300" s="76"/>
    </row>
    <row r="301" spans="1:16" ht="14.25" customHeight="1" x14ac:dyDescent="0.25">
      <c r="A301" s="76"/>
      <c r="B301" s="6" t="s">
        <v>15</v>
      </c>
      <c r="C301" s="50"/>
      <c r="D301" s="50"/>
      <c r="E301" s="50"/>
      <c r="F301" s="50"/>
      <c r="G301" s="50"/>
      <c r="H301" s="1">
        <f t="shared" si="134"/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76"/>
      <c r="P301" s="76"/>
    </row>
    <row r="302" spans="1:16" ht="14.25" customHeight="1" x14ac:dyDescent="0.25">
      <c r="A302" s="76"/>
      <c r="B302" s="6" t="s">
        <v>13</v>
      </c>
      <c r="C302" s="50"/>
      <c r="D302" s="50"/>
      <c r="E302" s="50"/>
      <c r="F302" s="50"/>
      <c r="G302" s="50"/>
      <c r="H302" s="1">
        <f t="shared" si="134"/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76"/>
      <c r="P302" s="76"/>
    </row>
    <row r="303" spans="1:16" ht="22.5" x14ac:dyDescent="0.25">
      <c r="A303" s="76"/>
      <c r="B303" s="6" t="s">
        <v>14</v>
      </c>
      <c r="C303" s="50"/>
      <c r="D303" s="50"/>
      <c r="E303" s="50"/>
      <c r="F303" s="50"/>
      <c r="G303" s="50"/>
      <c r="H303" s="1">
        <f>-SUM(I303:L303)</f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76"/>
      <c r="P303" s="76"/>
    </row>
    <row r="304" spans="1:16" ht="14.25" customHeight="1" x14ac:dyDescent="0.25">
      <c r="A304" s="77"/>
      <c r="B304" s="6" t="s">
        <v>71</v>
      </c>
      <c r="C304" s="22"/>
      <c r="D304" s="22"/>
      <c r="E304" s="22"/>
      <c r="F304" s="22"/>
      <c r="G304" s="22"/>
      <c r="H304" s="1">
        <f t="shared" ref="H304" si="135">I304+J304+K304+L304</f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77"/>
      <c r="P304" s="77"/>
    </row>
    <row r="305" spans="1:16" ht="37.5" customHeight="1" x14ac:dyDescent="0.25">
      <c r="A305" s="75" t="s">
        <v>32</v>
      </c>
      <c r="B305" s="6" t="s">
        <v>33</v>
      </c>
      <c r="C305" s="7"/>
      <c r="D305" s="7"/>
      <c r="E305" s="7"/>
      <c r="F305" s="7"/>
      <c r="G305" s="7"/>
      <c r="H305" s="1">
        <f>L305</f>
        <v>2</v>
      </c>
      <c r="I305" s="1">
        <v>0</v>
      </c>
      <c r="J305" s="1">
        <v>1</v>
      </c>
      <c r="K305" s="1">
        <v>0</v>
      </c>
      <c r="L305" s="1">
        <v>2</v>
      </c>
      <c r="M305" s="1">
        <v>2</v>
      </c>
      <c r="N305" s="1">
        <v>2</v>
      </c>
      <c r="O305" s="75" t="s">
        <v>69</v>
      </c>
      <c r="P305" s="75" t="s">
        <v>130</v>
      </c>
    </row>
    <row r="306" spans="1:16" ht="21" customHeight="1" x14ac:dyDescent="0.25">
      <c r="A306" s="76"/>
      <c r="B306" s="6" t="s">
        <v>10</v>
      </c>
      <c r="C306" s="7"/>
      <c r="D306" s="7"/>
      <c r="E306" s="7"/>
      <c r="F306" s="7"/>
      <c r="G306" s="7"/>
      <c r="H306" s="1">
        <v>0</v>
      </c>
      <c r="I306" s="1" t="s">
        <v>34</v>
      </c>
      <c r="J306" s="1" t="s">
        <v>34</v>
      </c>
      <c r="K306" s="1" t="s">
        <v>34</v>
      </c>
      <c r="L306" s="1" t="s">
        <v>34</v>
      </c>
      <c r="M306" s="1">
        <v>0</v>
      </c>
      <c r="N306" s="1">
        <v>0</v>
      </c>
      <c r="O306" s="76"/>
      <c r="P306" s="76"/>
    </row>
    <row r="307" spans="1:16" ht="21" customHeight="1" x14ac:dyDescent="0.25">
      <c r="A307" s="76"/>
      <c r="B307" s="6" t="s">
        <v>143</v>
      </c>
      <c r="C307" s="7"/>
      <c r="D307" s="7"/>
      <c r="E307" s="7"/>
      <c r="F307" s="7"/>
      <c r="G307" s="7"/>
      <c r="H307" s="1">
        <f>I307+J307+K307+L307</f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76"/>
      <c r="P307" s="76"/>
    </row>
    <row r="308" spans="1:16" ht="21" customHeight="1" x14ac:dyDescent="0.25">
      <c r="A308" s="76"/>
      <c r="B308" s="6" t="s">
        <v>12</v>
      </c>
      <c r="C308" s="7"/>
      <c r="D308" s="7"/>
      <c r="E308" s="7"/>
      <c r="F308" s="7"/>
      <c r="G308" s="7"/>
      <c r="H308" s="1">
        <f t="shared" ref="H308:H309" si="136">I308+J308+K308+L308</f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76"/>
      <c r="P308" s="76"/>
    </row>
    <row r="309" spans="1:16" ht="21" customHeight="1" x14ac:dyDescent="0.25">
      <c r="A309" s="76"/>
      <c r="B309" s="6" t="s">
        <v>15</v>
      </c>
      <c r="C309" s="7"/>
      <c r="D309" s="7"/>
      <c r="E309" s="7"/>
      <c r="F309" s="7"/>
      <c r="G309" s="7"/>
      <c r="H309" s="1">
        <f t="shared" si="136"/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  <c r="N309" s="1">
        <v>0</v>
      </c>
      <c r="O309" s="76"/>
      <c r="P309" s="76"/>
    </row>
    <row r="310" spans="1:16" ht="21" customHeight="1" x14ac:dyDescent="0.25">
      <c r="A310" s="76"/>
      <c r="B310" s="6" t="s">
        <v>13</v>
      </c>
      <c r="C310" s="7"/>
      <c r="D310" s="7"/>
      <c r="E310" s="7"/>
      <c r="F310" s="7"/>
      <c r="G310" s="7"/>
      <c r="H310" s="1">
        <f t="shared" ref="H310:H312" si="137">I310+J310+K310+L310</f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76"/>
      <c r="P310" s="76"/>
    </row>
    <row r="311" spans="1:16" ht="21" customHeight="1" x14ac:dyDescent="0.25">
      <c r="A311" s="76"/>
      <c r="B311" s="6" t="s">
        <v>14</v>
      </c>
      <c r="C311" s="7"/>
      <c r="D311" s="7"/>
      <c r="E311" s="7"/>
      <c r="F311" s="7"/>
      <c r="G311" s="7"/>
      <c r="H311" s="1">
        <f t="shared" si="137"/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  <c r="N311" s="1">
        <v>0</v>
      </c>
      <c r="O311" s="76"/>
      <c r="P311" s="76"/>
    </row>
    <row r="312" spans="1:16" ht="21" customHeight="1" x14ac:dyDescent="0.25">
      <c r="A312" s="77"/>
      <c r="B312" s="6" t="s">
        <v>71</v>
      </c>
      <c r="C312" s="22"/>
      <c r="D312" s="22"/>
      <c r="E312" s="22"/>
      <c r="F312" s="22"/>
      <c r="G312" s="22"/>
      <c r="H312" s="1">
        <f t="shared" si="137"/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77"/>
      <c r="P312" s="77"/>
    </row>
    <row r="313" spans="1:16" ht="15" customHeight="1" x14ac:dyDescent="0.25">
      <c r="A313" s="75" t="s">
        <v>53</v>
      </c>
      <c r="B313" s="6" t="s">
        <v>18</v>
      </c>
      <c r="C313" s="50"/>
      <c r="D313" s="50"/>
      <c r="E313" s="50"/>
      <c r="F313" s="50"/>
      <c r="G313" s="50"/>
      <c r="H313" s="1">
        <f>I313+J313+K313+L313</f>
        <v>0</v>
      </c>
      <c r="I313" s="1">
        <f>I314+I315+I316+I317</f>
        <v>0</v>
      </c>
      <c r="J313" s="1">
        <f>J314+J315+J316+J317</f>
        <v>0</v>
      </c>
      <c r="K313" s="1">
        <f t="shared" ref="K313:L313" si="138">K314+K315+K316+K317</f>
        <v>0</v>
      </c>
      <c r="L313" s="1">
        <f t="shared" si="138"/>
        <v>0</v>
      </c>
      <c r="M313" s="1">
        <f>M314+M315+M316+M317</f>
        <v>0</v>
      </c>
      <c r="N313" s="1">
        <f>N314+N315+N316+N317</f>
        <v>0</v>
      </c>
      <c r="O313" s="148"/>
      <c r="P313" s="151"/>
    </row>
    <row r="314" spans="1:16" x14ac:dyDescent="0.25">
      <c r="A314" s="76"/>
      <c r="B314" s="6" t="s">
        <v>28</v>
      </c>
      <c r="C314" s="50"/>
      <c r="D314" s="50"/>
      <c r="E314" s="50"/>
      <c r="F314" s="50"/>
      <c r="G314" s="50"/>
      <c r="H314" s="1">
        <f t="shared" ref="H314:H316" si="139">I314+J314+K314+L314</f>
        <v>0</v>
      </c>
      <c r="I314" s="1">
        <f t="shared" ref="I314:L318" si="140">I300+I308</f>
        <v>0</v>
      </c>
      <c r="J314" s="1">
        <f t="shared" si="140"/>
        <v>0</v>
      </c>
      <c r="K314" s="1">
        <f t="shared" si="140"/>
        <v>0</v>
      </c>
      <c r="L314" s="1">
        <f t="shared" si="140"/>
        <v>0</v>
      </c>
      <c r="M314" s="1">
        <f>M292</f>
        <v>0</v>
      </c>
      <c r="N314" s="1">
        <f>N300+N308</f>
        <v>0</v>
      </c>
      <c r="O314" s="149"/>
      <c r="P314" s="151"/>
    </row>
    <row r="315" spans="1:16" ht="22.5" x14ac:dyDescent="0.25">
      <c r="A315" s="76"/>
      <c r="B315" s="6" t="s">
        <v>15</v>
      </c>
      <c r="C315" s="50"/>
      <c r="D315" s="50"/>
      <c r="E315" s="50"/>
      <c r="F315" s="50"/>
      <c r="G315" s="50"/>
      <c r="H315" s="1">
        <f t="shared" si="139"/>
        <v>0</v>
      </c>
      <c r="I315" s="1">
        <f t="shared" si="140"/>
        <v>0</v>
      </c>
      <c r="J315" s="1">
        <f t="shared" si="140"/>
        <v>0</v>
      </c>
      <c r="K315" s="1">
        <f t="shared" si="140"/>
        <v>0</v>
      </c>
      <c r="L315" s="1">
        <f t="shared" si="140"/>
        <v>0</v>
      </c>
      <c r="M315" s="1">
        <f>M301+M309</f>
        <v>0</v>
      </c>
      <c r="N315" s="1">
        <f>N301+N309</f>
        <v>0</v>
      </c>
      <c r="O315" s="149"/>
      <c r="P315" s="151"/>
    </row>
    <row r="316" spans="1:16" x14ac:dyDescent="0.25">
      <c r="A316" s="76"/>
      <c r="B316" s="6" t="s">
        <v>13</v>
      </c>
      <c r="C316" s="50"/>
      <c r="D316" s="50"/>
      <c r="E316" s="50"/>
      <c r="F316" s="50"/>
      <c r="G316" s="50"/>
      <c r="H316" s="1">
        <f t="shared" si="139"/>
        <v>0</v>
      </c>
      <c r="I316" s="1">
        <f t="shared" si="140"/>
        <v>0</v>
      </c>
      <c r="J316" s="1">
        <f t="shared" si="140"/>
        <v>0</v>
      </c>
      <c r="K316" s="1">
        <f t="shared" si="140"/>
        <v>0</v>
      </c>
      <c r="L316" s="1">
        <f t="shared" si="140"/>
        <v>0</v>
      </c>
      <c r="M316" s="1">
        <f>M294</f>
        <v>0</v>
      </c>
      <c r="N316" s="1">
        <f>N302+N310</f>
        <v>0</v>
      </c>
      <c r="O316" s="149"/>
      <c r="P316" s="151"/>
    </row>
    <row r="317" spans="1:16" ht="22.5" x14ac:dyDescent="0.25">
      <c r="A317" s="76"/>
      <c r="B317" s="6" t="s">
        <v>14</v>
      </c>
      <c r="C317" s="50"/>
      <c r="D317" s="50"/>
      <c r="E317" s="50"/>
      <c r="F317" s="50"/>
      <c r="G317" s="50"/>
      <c r="H317" s="1">
        <f>I317+J317+K317+L317</f>
        <v>0</v>
      </c>
      <c r="I317" s="1">
        <f t="shared" si="140"/>
        <v>0</v>
      </c>
      <c r="J317" s="1">
        <f t="shared" si="140"/>
        <v>0</v>
      </c>
      <c r="K317" s="1">
        <f t="shared" si="140"/>
        <v>0</v>
      </c>
      <c r="L317" s="1">
        <f t="shared" si="140"/>
        <v>0</v>
      </c>
      <c r="M317" s="1">
        <f>M303+M311</f>
        <v>0</v>
      </c>
      <c r="N317" s="1">
        <f>N303+N311</f>
        <v>0</v>
      </c>
      <c r="O317" s="149"/>
      <c r="P317" s="151"/>
    </row>
    <row r="318" spans="1:16" x14ac:dyDescent="0.25">
      <c r="A318" s="77"/>
      <c r="B318" s="6" t="s">
        <v>71</v>
      </c>
      <c r="C318" s="22"/>
      <c r="D318" s="22"/>
      <c r="E318" s="22"/>
      <c r="F318" s="22"/>
      <c r="G318" s="22"/>
      <c r="H318" s="1">
        <f t="shared" ref="H318" si="141">I318+J318+K318+L318</f>
        <v>0</v>
      </c>
      <c r="I318" s="1">
        <f t="shared" si="140"/>
        <v>0</v>
      </c>
      <c r="J318" s="1">
        <f t="shared" si="140"/>
        <v>0</v>
      </c>
      <c r="K318" s="1">
        <f t="shared" si="140"/>
        <v>0</v>
      </c>
      <c r="L318" s="1">
        <f t="shared" si="140"/>
        <v>0</v>
      </c>
      <c r="M318" s="1">
        <f>M304+M312</f>
        <v>0</v>
      </c>
      <c r="N318" s="1">
        <f>N304+N312</f>
        <v>0</v>
      </c>
      <c r="O318" s="150"/>
      <c r="P318" s="151"/>
    </row>
    <row r="319" spans="1:16" ht="13.9" customHeight="1" x14ac:dyDescent="0.25">
      <c r="A319" s="121" t="s">
        <v>54</v>
      </c>
      <c r="B319" s="122"/>
      <c r="C319" s="122"/>
      <c r="D319" s="122"/>
      <c r="E319" s="122"/>
      <c r="F319" s="122"/>
      <c r="G319" s="122"/>
      <c r="H319" s="122"/>
      <c r="I319" s="122"/>
      <c r="J319" s="122"/>
      <c r="K319" s="122"/>
      <c r="L319" s="122"/>
      <c r="M319" s="122"/>
      <c r="N319" s="122"/>
      <c r="O319" s="122"/>
      <c r="P319" s="123"/>
    </row>
    <row r="320" spans="1:16" ht="33.75" customHeight="1" x14ac:dyDescent="0.25">
      <c r="A320" s="75" t="s">
        <v>70</v>
      </c>
      <c r="B320" s="6" t="s">
        <v>35</v>
      </c>
      <c r="C320" s="50"/>
      <c r="D320" s="50"/>
      <c r="E320" s="50"/>
      <c r="F320" s="50"/>
      <c r="G320" s="50"/>
      <c r="H320" s="7">
        <v>4</v>
      </c>
      <c r="I320" s="7">
        <v>2</v>
      </c>
      <c r="J320" s="7">
        <v>1</v>
      </c>
      <c r="K320" s="7">
        <v>1</v>
      </c>
      <c r="L320" s="7">
        <v>4</v>
      </c>
      <c r="M320" s="7">
        <v>4</v>
      </c>
      <c r="N320" s="7">
        <v>4</v>
      </c>
      <c r="O320" s="75" t="s">
        <v>114</v>
      </c>
      <c r="P320" s="75" t="s">
        <v>79</v>
      </c>
    </row>
    <row r="321" spans="1:16" x14ac:dyDescent="0.25">
      <c r="A321" s="76"/>
      <c r="B321" s="6" t="s">
        <v>10</v>
      </c>
      <c r="C321" s="50"/>
      <c r="D321" s="50"/>
      <c r="E321" s="50"/>
      <c r="F321" s="50"/>
      <c r="G321" s="50"/>
      <c r="H321" s="50"/>
      <c r="I321" s="70" t="s">
        <v>55</v>
      </c>
      <c r="J321" s="70" t="s">
        <v>55</v>
      </c>
      <c r="K321" s="70" t="s">
        <v>55</v>
      </c>
      <c r="L321" s="70" t="s">
        <v>55</v>
      </c>
      <c r="M321" s="50"/>
      <c r="N321" s="50"/>
      <c r="O321" s="76"/>
      <c r="P321" s="76"/>
    </row>
    <row r="322" spans="1:16" ht="33.75" x14ac:dyDescent="0.25">
      <c r="A322" s="76"/>
      <c r="B322" s="6" t="s">
        <v>143</v>
      </c>
      <c r="C322" s="50"/>
      <c r="D322" s="50"/>
      <c r="E322" s="50"/>
      <c r="F322" s="50"/>
      <c r="G322" s="50"/>
      <c r="H322" s="1">
        <f t="shared" ref="H322:H324" si="142">I322+J322+K322+L322</f>
        <v>0</v>
      </c>
      <c r="I322" s="1">
        <f t="shared" ref="I322:I324" si="143">J322+K322+L322+M322</f>
        <v>0</v>
      </c>
      <c r="J322" s="1">
        <f t="shared" ref="J322:J324" si="144">K322+L322+M322+N322</f>
        <v>0</v>
      </c>
      <c r="K322" s="1">
        <f t="shared" ref="K322:K324" si="145">L322+M322+N322+O322</f>
        <v>0</v>
      </c>
      <c r="L322" s="1">
        <f t="shared" ref="L322:L324" si="146">M322+N322+O322+P322</f>
        <v>0</v>
      </c>
      <c r="M322" s="1">
        <f t="shared" ref="M322:N326" si="147">N322+O322+P322+Q322</f>
        <v>0</v>
      </c>
      <c r="N322" s="1">
        <f t="shared" si="147"/>
        <v>0</v>
      </c>
      <c r="O322" s="76"/>
      <c r="P322" s="76"/>
    </row>
    <row r="323" spans="1:16" x14ac:dyDescent="0.25">
      <c r="A323" s="76"/>
      <c r="B323" s="6" t="s">
        <v>12</v>
      </c>
      <c r="C323" s="50"/>
      <c r="D323" s="50"/>
      <c r="E323" s="50"/>
      <c r="F323" s="50"/>
      <c r="G323" s="50"/>
      <c r="H323" s="1">
        <f t="shared" si="142"/>
        <v>0</v>
      </c>
      <c r="I323" s="1">
        <f t="shared" si="143"/>
        <v>0</v>
      </c>
      <c r="J323" s="1">
        <f t="shared" si="144"/>
        <v>0</v>
      </c>
      <c r="K323" s="1">
        <f t="shared" si="145"/>
        <v>0</v>
      </c>
      <c r="L323" s="1">
        <f t="shared" si="146"/>
        <v>0</v>
      </c>
      <c r="M323" s="1">
        <f t="shared" si="147"/>
        <v>0</v>
      </c>
      <c r="N323" s="1">
        <f t="shared" si="147"/>
        <v>0</v>
      </c>
      <c r="O323" s="76"/>
      <c r="P323" s="76"/>
    </row>
    <row r="324" spans="1:16" ht="22.5" x14ac:dyDescent="0.25">
      <c r="A324" s="76"/>
      <c r="B324" s="6" t="s">
        <v>15</v>
      </c>
      <c r="C324" s="50"/>
      <c r="D324" s="50"/>
      <c r="E324" s="50"/>
      <c r="F324" s="50"/>
      <c r="G324" s="50"/>
      <c r="H324" s="1">
        <f t="shared" si="142"/>
        <v>0</v>
      </c>
      <c r="I324" s="1">
        <f t="shared" si="143"/>
        <v>0</v>
      </c>
      <c r="J324" s="1">
        <f t="shared" si="144"/>
        <v>0</v>
      </c>
      <c r="K324" s="1">
        <f t="shared" si="145"/>
        <v>0</v>
      </c>
      <c r="L324" s="1">
        <f t="shared" si="146"/>
        <v>0</v>
      </c>
      <c r="M324" s="1">
        <f t="shared" si="147"/>
        <v>0</v>
      </c>
      <c r="N324" s="1">
        <f t="shared" si="147"/>
        <v>0</v>
      </c>
      <c r="O324" s="76"/>
      <c r="P324" s="76"/>
    </row>
    <row r="325" spans="1:16" x14ac:dyDescent="0.25">
      <c r="A325" s="76"/>
      <c r="B325" s="6" t="s">
        <v>13</v>
      </c>
      <c r="C325" s="50"/>
      <c r="D325" s="50"/>
      <c r="E325" s="50"/>
      <c r="F325" s="50"/>
      <c r="G325" s="50"/>
      <c r="H325" s="1">
        <f t="shared" ref="H325:H327" si="148">I325+J325+K325+L325</f>
        <v>0</v>
      </c>
      <c r="I325" s="1">
        <f t="shared" ref="I325:I326" si="149">J325+K325+L325+M325</f>
        <v>0</v>
      </c>
      <c r="J325" s="1">
        <f t="shared" ref="J325:J326" si="150">K325+L325+M325+N325</f>
        <v>0</v>
      </c>
      <c r="K325" s="1">
        <f t="shared" ref="K325:K326" si="151">L325+M325+N325+O325</f>
        <v>0</v>
      </c>
      <c r="L325" s="1">
        <f t="shared" ref="L325:L326" si="152">M325+N325+O325+P325</f>
        <v>0</v>
      </c>
      <c r="M325" s="1">
        <f t="shared" si="147"/>
        <v>0</v>
      </c>
      <c r="N325" s="1">
        <f t="shared" si="147"/>
        <v>0</v>
      </c>
      <c r="O325" s="76"/>
      <c r="P325" s="76"/>
    </row>
    <row r="326" spans="1:16" ht="22.5" x14ac:dyDescent="0.25">
      <c r="A326" s="76"/>
      <c r="B326" s="6" t="s">
        <v>14</v>
      </c>
      <c r="C326" s="50"/>
      <c r="D326" s="50"/>
      <c r="E326" s="50"/>
      <c r="F326" s="50"/>
      <c r="G326" s="50"/>
      <c r="H326" s="1">
        <f t="shared" si="148"/>
        <v>0</v>
      </c>
      <c r="I326" s="1">
        <f t="shared" si="149"/>
        <v>0</v>
      </c>
      <c r="J326" s="1">
        <f t="shared" si="150"/>
        <v>0</v>
      </c>
      <c r="K326" s="1">
        <f t="shared" si="151"/>
        <v>0</v>
      </c>
      <c r="L326" s="1">
        <f t="shared" si="152"/>
        <v>0</v>
      </c>
      <c r="M326" s="1">
        <f t="shared" si="147"/>
        <v>0</v>
      </c>
      <c r="N326" s="1">
        <f t="shared" si="147"/>
        <v>0</v>
      </c>
      <c r="O326" s="76"/>
      <c r="P326" s="76"/>
    </row>
    <row r="327" spans="1:16" x14ac:dyDescent="0.25">
      <c r="A327" s="77"/>
      <c r="B327" s="6" t="s">
        <v>71</v>
      </c>
      <c r="C327" s="22"/>
      <c r="D327" s="22"/>
      <c r="E327" s="22"/>
      <c r="F327" s="22"/>
      <c r="G327" s="22"/>
      <c r="H327" s="1">
        <f t="shared" si="148"/>
        <v>0</v>
      </c>
      <c r="I327" s="23">
        <v>0</v>
      </c>
      <c r="J327" s="23">
        <v>0</v>
      </c>
      <c r="K327" s="23">
        <v>0</v>
      </c>
      <c r="L327" s="23">
        <v>0</v>
      </c>
      <c r="M327" s="23">
        <v>0</v>
      </c>
      <c r="N327" s="23">
        <v>0</v>
      </c>
      <c r="O327" s="77"/>
      <c r="P327" s="77"/>
    </row>
    <row r="328" spans="1:16" ht="33.75" customHeight="1" x14ac:dyDescent="0.25">
      <c r="A328" s="75" t="s">
        <v>58</v>
      </c>
      <c r="B328" s="6" t="s">
        <v>35</v>
      </c>
      <c r="C328" s="50"/>
      <c r="D328" s="50"/>
      <c r="E328" s="50"/>
      <c r="F328" s="50"/>
      <c r="G328" s="50"/>
      <c r="H328" s="7">
        <v>4</v>
      </c>
      <c r="I328" s="7">
        <v>2</v>
      </c>
      <c r="J328" s="7">
        <v>1</v>
      </c>
      <c r="K328" s="7">
        <v>1</v>
      </c>
      <c r="L328" s="7">
        <v>4</v>
      </c>
      <c r="M328" s="7">
        <v>4</v>
      </c>
      <c r="N328" s="7">
        <v>4</v>
      </c>
      <c r="O328" s="75" t="s">
        <v>62</v>
      </c>
      <c r="P328" s="75" t="s">
        <v>128</v>
      </c>
    </row>
    <row r="329" spans="1:16" x14ac:dyDescent="0.25">
      <c r="A329" s="76"/>
      <c r="B329" s="6" t="s">
        <v>10</v>
      </c>
      <c r="C329" s="50"/>
      <c r="D329" s="50"/>
      <c r="E329" s="50"/>
      <c r="F329" s="50"/>
      <c r="G329" s="50"/>
      <c r="H329" s="7"/>
      <c r="I329" s="7" t="s">
        <v>55</v>
      </c>
      <c r="J329" s="7" t="s">
        <v>55</v>
      </c>
      <c r="K329" s="7" t="s">
        <v>55</v>
      </c>
      <c r="L329" s="7" t="s">
        <v>55</v>
      </c>
      <c r="M329" s="22"/>
      <c r="N329" s="22"/>
      <c r="O329" s="76"/>
      <c r="P329" s="76"/>
    </row>
    <row r="330" spans="1:16" ht="33.75" x14ac:dyDescent="0.25">
      <c r="A330" s="76"/>
      <c r="B330" s="6" t="s">
        <v>143</v>
      </c>
      <c r="C330" s="50"/>
      <c r="D330" s="50"/>
      <c r="E330" s="50"/>
      <c r="F330" s="50"/>
      <c r="G330" s="50"/>
      <c r="H330" s="1">
        <f t="shared" ref="H330:H332" si="153">I330+J330+K330+L330</f>
        <v>0</v>
      </c>
      <c r="I330" s="1">
        <f t="shared" ref="I330:I332" si="154">J330+K330+L330+M330</f>
        <v>0</v>
      </c>
      <c r="J330" s="1">
        <f t="shared" ref="J330:J332" si="155">K330+L330+M330+N330</f>
        <v>0</v>
      </c>
      <c r="K330" s="1">
        <f t="shared" ref="K330:K332" si="156">L330+M330+N330+O330</f>
        <v>0</v>
      </c>
      <c r="L330" s="1">
        <f t="shared" ref="L330:L332" si="157">M330+N330+O330+P330</f>
        <v>0</v>
      </c>
      <c r="M330" s="1">
        <f t="shared" ref="M330:N334" si="158">N330+O330+P330+Q330</f>
        <v>0</v>
      </c>
      <c r="N330" s="1">
        <f t="shared" si="158"/>
        <v>0</v>
      </c>
      <c r="O330" s="76"/>
      <c r="P330" s="76"/>
    </row>
    <row r="331" spans="1:16" x14ac:dyDescent="0.25">
      <c r="A331" s="76"/>
      <c r="B331" s="6" t="s">
        <v>12</v>
      </c>
      <c r="C331" s="50"/>
      <c r="D331" s="50"/>
      <c r="E331" s="50"/>
      <c r="F331" s="50"/>
      <c r="G331" s="50"/>
      <c r="H331" s="1">
        <f t="shared" si="153"/>
        <v>0</v>
      </c>
      <c r="I331" s="1">
        <f t="shared" si="154"/>
        <v>0</v>
      </c>
      <c r="J331" s="1">
        <f t="shared" si="155"/>
        <v>0</v>
      </c>
      <c r="K331" s="1">
        <f t="shared" si="156"/>
        <v>0</v>
      </c>
      <c r="L331" s="1">
        <f t="shared" si="157"/>
        <v>0</v>
      </c>
      <c r="M331" s="1">
        <f t="shared" si="158"/>
        <v>0</v>
      </c>
      <c r="N331" s="1">
        <f t="shared" si="158"/>
        <v>0</v>
      </c>
      <c r="O331" s="76"/>
      <c r="P331" s="76"/>
    </row>
    <row r="332" spans="1:16" ht="22.5" x14ac:dyDescent="0.25">
      <c r="A332" s="76"/>
      <c r="B332" s="6" t="s">
        <v>15</v>
      </c>
      <c r="C332" s="50"/>
      <c r="D332" s="50"/>
      <c r="E332" s="50"/>
      <c r="F332" s="50"/>
      <c r="G332" s="50"/>
      <c r="H332" s="1">
        <f t="shared" si="153"/>
        <v>0</v>
      </c>
      <c r="I332" s="1">
        <f t="shared" si="154"/>
        <v>0</v>
      </c>
      <c r="J332" s="1">
        <f t="shared" si="155"/>
        <v>0</v>
      </c>
      <c r="K332" s="1">
        <f t="shared" si="156"/>
        <v>0</v>
      </c>
      <c r="L332" s="1">
        <f t="shared" si="157"/>
        <v>0</v>
      </c>
      <c r="M332" s="1">
        <f t="shared" si="158"/>
        <v>0</v>
      </c>
      <c r="N332" s="1">
        <f t="shared" si="158"/>
        <v>0</v>
      </c>
      <c r="O332" s="76"/>
      <c r="P332" s="76"/>
    </row>
    <row r="333" spans="1:16" x14ac:dyDescent="0.25">
      <c r="A333" s="76"/>
      <c r="B333" s="6" t="s">
        <v>13</v>
      </c>
      <c r="C333" s="50"/>
      <c r="D333" s="50"/>
      <c r="E333" s="50"/>
      <c r="F333" s="50"/>
      <c r="G333" s="50"/>
      <c r="H333" s="1">
        <f t="shared" ref="H333:H338" si="159">I333+J333+K333+L333</f>
        <v>0</v>
      </c>
      <c r="I333" s="1">
        <f t="shared" ref="I333:I338" si="160">J333+K333+L333+M333</f>
        <v>0</v>
      </c>
      <c r="J333" s="1">
        <f t="shared" ref="J333:J338" si="161">K333+L333+M333+N333</f>
        <v>0</v>
      </c>
      <c r="K333" s="1">
        <f t="shared" ref="K333:K338" si="162">L333+M333+N333+O333</f>
        <v>0</v>
      </c>
      <c r="L333" s="1">
        <f t="shared" ref="L333:L338" si="163">M333+N333+O333+P333</f>
        <v>0</v>
      </c>
      <c r="M333" s="1">
        <f t="shared" si="158"/>
        <v>0</v>
      </c>
      <c r="N333" s="1">
        <f t="shared" si="158"/>
        <v>0</v>
      </c>
      <c r="O333" s="76"/>
      <c r="P333" s="76"/>
    </row>
    <row r="334" spans="1:16" ht="22.5" x14ac:dyDescent="0.25">
      <c r="A334" s="76"/>
      <c r="B334" s="6" t="s">
        <v>14</v>
      </c>
      <c r="C334" s="50"/>
      <c r="D334" s="50"/>
      <c r="E334" s="50"/>
      <c r="F334" s="50"/>
      <c r="G334" s="50"/>
      <c r="H334" s="1">
        <f t="shared" si="159"/>
        <v>0</v>
      </c>
      <c r="I334" s="1">
        <f t="shared" si="160"/>
        <v>0</v>
      </c>
      <c r="J334" s="1">
        <f t="shared" si="161"/>
        <v>0</v>
      </c>
      <c r="K334" s="1">
        <f t="shared" si="162"/>
        <v>0</v>
      </c>
      <c r="L334" s="1">
        <f t="shared" si="163"/>
        <v>0</v>
      </c>
      <c r="M334" s="1">
        <f t="shared" si="158"/>
        <v>0</v>
      </c>
      <c r="N334" s="1">
        <f t="shared" si="158"/>
        <v>0</v>
      </c>
      <c r="O334" s="76"/>
      <c r="P334" s="76"/>
    </row>
    <row r="335" spans="1:16" x14ac:dyDescent="0.25">
      <c r="A335" s="77"/>
      <c r="B335" s="6" t="s">
        <v>71</v>
      </c>
      <c r="C335" s="22"/>
      <c r="D335" s="22"/>
      <c r="E335" s="22"/>
      <c r="F335" s="22"/>
      <c r="G335" s="22"/>
      <c r="H335" s="1">
        <f t="shared" si="159"/>
        <v>0</v>
      </c>
      <c r="I335" s="23">
        <v>0</v>
      </c>
      <c r="J335" s="23">
        <v>0</v>
      </c>
      <c r="K335" s="23">
        <v>0</v>
      </c>
      <c r="L335" s="23">
        <v>0</v>
      </c>
      <c r="M335" s="23">
        <v>0</v>
      </c>
      <c r="N335" s="23">
        <v>0</v>
      </c>
      <c r="O335" s="77"/>
      <c r="P335" s="77"/>
    </row>
    <row r="336" spans="1:16" ht="15" customHeight="1" x14ac:dyDescent="0.25">
      <c r="A336" s="75" t="s">
        <v>56</v>
      </c>
      <c r="B336" s="6" t="s">
        <v>18</v>
      </c>
      <c r="C336" s="50"/>
      <c r="D336" s="50"/>
      <c r="E336" s="50"/>
      <c r="F336" s="50"/>
      <c r="G336" s="50"/>
      <c r="H336" s="1">
        <f t="shared" si="159"/>
        <v>0</v>
      </c>
      <c r="I336" s="1">
        <f t="shared" si="160"/>
        <v>0</v>
      </c>
      <c r="J336" s="1">
        <f t="shared" si="161"/>
        <v>0</v>
      </c>
      <c r="K336" s="1">
        <f t="shared" si="162"/>
        <v>0</v>
      </c>
      <c r="L336" s="1">
        <f t="shared" si="163"/>
        <v>0</v>
      </c>
      <c r="M336" s="1">
        <f t="shared" ref="M336:N340" si="164">N336+O336+P336+Q336</f>
        <v>0</v>
      </c>
      <c r="N336" s="1">
        <f t="shared" si="164"/>
        <v>0</v>
      </c>
      <c r="O336" s="128"/>
      <c r="P336" s="128"/>
    </row>
    <row r="337" spans="1:16" x14ac:dyDescent="0.25">
      <c r="A337" s="76"/>
      <c r="B337" s="6" t="s">
        <v>12</v>
      </c>
      <c r="C337" s="50"/>
      <c r="D337" s="50"/>
      <c r="E337" s="50"/>
      <c r="F337" s="50"/>
      <c r="G337" s="50"/>
      <c r="H337" s="1">
        <f t="shared" si="159"/>
        <v>0</v>
      </c>
      <c r="I337" s="1">
        <f t="shared" si="160"/>
        <v>0</v>
      </c>
      <c r="J337" s="1">
        <f t="shared" si="161"/>
        <v>0</v>
      </c>
      <c r="K337" s="1">
        <f t="shared" si="162"/>
        <v>0</v>
      </c>
      <c r="L337" s="1">
        <f t="shared" si="163"/>
        <v>0</v>
      </c>
      <c r="M337" s="1">
        <f t="shared" si="164"/>
        <v>0</v>
      </c>
      <c r="N337" s="1">
        <f t="shared" si="164"/>
        <v>0</v>
      </c>
      <c r="O337" s="129"/>
      <c r="P337" s="129"/>
    </row>
    <row r="338" spans="1:16" ht="22.5" x14ac:dyDescent="0.25">
      <c r="A338" s="76"/>
      <c r="B338" s="6" t="s">
        <v>15</v>
      </c>
      <c r="C338" s="50"/>
      <c r="D338" s="50"/>
      <c r="E338" s="50"/>
      <c r="F338" s="50"/>
      <c r="G338" s="50"/>
      <c r="H338" s="1">
        <f t="shared" si="159"/>
        <v>0</v>
      </c>
      <c r="I338" s="1">
        <f t="shared" si="160"/>
        <v>0</v>
      </c>
      <c r="J338" s="1">
        <f t="shared" si="161"/>
        <v>0</v>
      </c>
      <c r="K338" s="1">
        <f t="shared" si="162"/>
        <v>0</v>
      </c>
      <c r="L338" s="1">
        <f t="shared" si="163"/>
        <v>0</v>
      </c>
      <c r="M338" s="1">
        <f t="shared" si="164"/>
        <v>0</v>
      </c>
      <c r="N338" s="1">
        <f t="shared" si="164"/>
        <v>0</v>
      </c>
      <c r="O338" s="129"/>
      <c r="P338" s="129"/>
    </row>
    <row r="339" spans="1:16" x14ac:dyDescent="0.25">
      <c r="A339" s="76"/>
      <c r="B339" s="6" t="s">
        <v>13</v>
      </c>
      <c r="C339" s="50"/>
      <c r="D339" s="50"/>
      <c r="E339" s="50"/>
      <c r="F339" s="50"/>
      <c r="G339" s="50"/>
      <c r="H339" s="1">
        <f t="shared" ref="H339:H341" si="165">I339+J339+K339+L339</f>
        <v>0</v>
      </c>
      <c r="I339" s="1">
        <f t="shared" ref="I339:I340" si="166">J339+K339+L339+M339</f>
        <v>0</v>
      </c>
      <c r="J339" s="1">
        <f t="shared" ref="J339:J340" si="167">K339+L339+M339+N339</f>
        <v>0</v>
      </c>
      <c r="K339" s="1">
        <f t="shared" ref="K339:K340" si="168">L339+M339+N339+O339</f>
        <v>0</v>
      </c>
      <c r="L339" s="1">
        <f t="shared" ref="L339:L340" si="169">M339+N339+O339+P339</f>
        <v>0</v>
      </c>
      <c r="M339" s="1">
        <f t="shared" si="164"/>
        <v>0</v>
      </c>
      <c r="N339" s="1">
        <f t="shared" si="164"/>
        <v>0</v>
      </c>
      <c r="O339" s="129"/>
      <c r="P339" s="129"/>
    </row>
    <row r="340" spans="1:16" ht="22.5" x14ac:dyDescent="0.25">
      <c r="A340" s="76"/>
      <c r="B340" s="6" t="s">
        <v>14</v>
      </c>
      <c r="C340" s="50"/>
      <c r="D340" s="50"/>
      <c r="E340" s="50"/>
      <c r="F340" s="50"/>
      <c r="G340" s="50"/>
      <c r="H340" s="1">
        <f t="shared" si="165"/>
        <v>0</v>
      </c>
      <c r="I340" s="1">
        <f t="shared" si="166"/>
        <v>0</v>
      </c>
      <c r="J340" s="1">
        <f t="shared" si="167"/>
        <v>0</v>
      </c>
      <c r="K340" s="1">
        <f t="shared" si="168"/>
        <v>0</v>
      </c>
      <c r="L340" s="1">
        <f t="shared" si="169"/>
        <v>0</v>
      </c>
      <c r="M340" s="1">
        <f t="shared" si="164"/>
        <v>0</v>
      </c>
      <c r="N340" s="1">
        <f t="shared" si="164"/>
        <v>0</v>
      </c>
      <c r="O340" s="129"/>
      <c r="P340" s="129"/>
    </row>
    <row r="341" spans="1:16" x14ac:dyDescent="0.25">
      <c r="A341" s="77"/>
      <c r="B341" s="6" t="s">
        <v>71</v>
      </c>
      <c r="C341" s="22"/>
      <c r="D341" s="22"/>
      <c r="E341" s="22"/>
      <c r="F341" s="22"/>
      <c r="G341" s="22"/>
      <c r="H341" s="1">
        <f t="shared" si="165"/>
        <v>0</v>
      </c>
      <c r="I341" s="23">
        <v>0</v>
      </c>
      <c r="J341" s="23">
        <v>0</v>
      </c>
      <c r="K341" s="23">
        <v>0</v>
      </c>
      <c r="L341" s="23">
        <v>0</v>
      </c>
      <c r="M341" s="23">
        <v>0</v>
      </c>
      <c r="N341" s="23">
        <v>0</v>
      </c>
      <c r="O341" s="130"/>
      <c r="P341" s="130"/>
    </row>
    <row r="342" spans="1:16" ht="15" customHeight="1" x14ac:dyDescent="0.25">
      <c r="A342" s="75" t="s">
        <v>36</v>
      </c>
      <c r="B342" s="54" t="s">
        <v>18</v>
      </c>
      <c r="C342" s="50"/>
      <c r="D342" s="50"/>
      <c r="E342" s="50"/>
      <c r="F342" s="50"/>
      <c r="G342" s="50"/>
      <c r="H342" s="1">
        <f>H343+H344+H345+H346</f>
        <v>0</v>
      </c>
      <c r="I342" s="1">
        <f>I343+I344+I345+I346</f>
        <v>0</v>
      </c>
      <c r="J342" s="1">
        <f t="shared" ref="J342:N342" si="170">J343+J344+J345+J346</f>
        <v>0</v>
      </c>
      <c r="K342" s="1">
        <f t="shared" si="170"/>
        <v>0</v>
      </c>
      <c r="L342" s="1">
        <f t="shared" si="170"/>
        <v>0</v>
      </c>
      <c r="M342" s="1">
        <f t="shared" si="170"/>
        <v>0</v>
      </c>
      <c r="N342" s="1">
        <f t="shared" si="170"/>
        <v>0</v>
      </c>
      <c r="O342" s="128"/>
      <c r="P342" s="128"/>
    </row>
    <row r="343" spans="1:16" x14ac:dyDescent="0.25">
      <c r="A343" s="76"/>
      <c r="B343" s="54" t="s">
        <v>12</v>
      </c>
      <c r="C343" s="50"/>
      <c r="D343" s="50"/>
      <c r="E343" s="50"/>
      <c r="F343" s="50"/>
      <c r="G343" s="50"/>
      <c r="H343" s="1">
        <f t="shared" ref="H343:H345" si="171">I343+J343+K343+L343</f>
        <v>0</v>
      </c>
      <c r="I343" s="1">
        <f>I323+I314</f>
        <v>0</v>
      </c>
      <c r="J343" s="1">
        <f t="shared" ref="J343:N343" si="172">J323+J314</f>
        <v>0</v>
      </c>
      <c r="K343" s="1">
        <f t="shared" si="172"/>
        <v>0</v>
      </c>
      <c r="L343" s="1">
        <f t="shared" si="172"/>
        <v>0</v>
      </c>
      <c r="M343" s="1">
        <f t="shared" si="172"/>
        <v>0</v>
      </c>
      <c r="N343" s="1">
        <f t="shared" si="172"/>
        <v>0</v>
      </c>
      <c r="O343" s="129"/>
      <c r="P343" s="129"/>
    </row>
    <row r="344" spans="1:16" ht="22.5" x14ac:dyDescent="0.25">
      <c r="A344" s="76"/>
      <c r="B344" s="54" t="s">
        <v>15</v>
      </c>
      <c r="C344" s="50"/>
      <c r="D344" s="50"/>
      <c r="E344" s="50"/>
      <c r="F344" s="50"/>
      <c r="G344" s="50"/>
      <c r="H344" s="1">
        <f t="shared" si="171"/>
        <v>0</v>
      </c>
      <c r="I344" s="1">
        <f>I324+I315</f>
        <v>0</v>
      </c>
      <c r="J344" s="1">
        <f t="shared" ref="J344:N346" si="173">J324+J315</f>
        <v>0</v>
      </c>
      <c r="K344" s="1">
        <f t="shared" si="173"/>
        <v>0</v>
      </c>
      <c r="L344" s="1">
        <f t="shared" si="173"/>
        <v>0</v>
      </c>
      <c r="M344" s="1">
        <f t="shared" si="173"/>
        <v>0</v>
      </c>
      <c r="N344" s="1">
        <f t="shared" si="173"/>
        <v>0</v>
      </c>
      <c r="O344" s="129"/>
      <c r="P344" s="129"/>
    </row>
    <row r="345" spans="1:16" x14ac:dyDescent="0.25">
      <c r="A345" s="76"/>
      <c r="B345" s="54" t="s">
        <v>13</v>
      </c>
      <c r="C345" s="50"/>
      <c r="D345" s="50"/>
      <c r="E345" s="50"/>
      <c r="F345" s="50"/>
      <c r="G345" s="50"/>
      <c r="H345" s="1">
        <f t="shared" si="171"/>
        <v>0</v>
      </c>
      <c r="I345" s="1">
        <f>I325+I316</f>
        <v>0</v>
      </c>
      <c r="J345" s="1">
        <f t="shared" si="173"/>
        <v>0</v>
      </c>
      <c r="K345" s="1">
        <f t="shared" si="173"/>
        <v>0</v>
      </c>
      <c r="L345" s="1">
        <f t="shared" si="173"/>
        <v>0</v>
      </c>
      <c r="M345" s="1">
        <f t="shared" si="173"/>
        <v>0</v>
      </c>
      <c r="N345" s="1">
        <f t="shared" si="173"/>
        <v>0</v>
      </c>
      <c r="O345" s="129"/>
      <c r="P345" s="129"/>
    </row>
    <row r="346" spans="1:16" ht="22.5" x14ac:dyDescent="0.25">
      <c r="A346" s="76"/>
      <c r="B346" s="54" t="s">
        <v>14</v>
      </c>
      <c r="C346" s="50"/>
      <c r="D346" s="50"/>
      <c r="E346" s="50"/>
      <c r="F346" s="50"/>
      <c r="G346" s="50"/>
      <c r="H346" s="1">
        <f>I346+J346+K346+L346</f>
        <v>0</v>
      </c>
      <c r="I346" s="1">
        <f>I326+I317</f>
        <v>0</v>
      </c>
      <c r="J346" s="1">
        <f t="shared" si="173"/>
        <v>0</v>
      </c>
      <c r="K346" s="1">
        <f t="shared" si="173"/>
        <v>0</v>
      </c>
      <c r="L346" s="1">
        <f t="shared" si="173"/>
        <v>0</v>
      </c>
      <c r="M346" s="1">
        <f t="shared" si="173"/>
        <v>0</v>
      </c>
      <c r="N346" s="1">
        <f t="shared" si="173"/>
        <v>0</v>
      </c>
      <c r="O346" s="129"/>
      <c r="P346" s="129"/>
    </row>
    <row r="347" spans="1:16" x14ac:dyDescent="0.25">
      <c r="A347" s="77"/>
      <c r="B347" s="6" t="s">
        <v>71</v>
      </c>
      <c r="C347" s="22"/>
      <c r="D347" s="22"/>
      <c r="E347" s="22"/>
      <c r="F347" s="22"/>
      <c r="G347" s="22"/>
      <c r="H347" s="1">
        <f t="shared" ref="H347" si="174">I347+J347+K347+L347</f>
        <v>0</v>
      </c>
      <c r="I347" s="23">
        <v>0</v>
      </c>
      <c r="J347" s="23">
        <v>0</v>
      </c>
      <c r="K347" s="23">
        <v>0</v>
      </c>
      <c r="L347" s="23">
        <v>0</v>
      </c>
      <c r="M347" s="23">
        <v>0</v>
      </c>
      <c r="N347" s="23">
        <v>0</v>
      </c>
      <c r="O347" s="130"/>
      <c r="P347" s="130"/>
    </row>
    <row r="348" spans="1:16" ht="21" x14ac:dyDescent="0.25">
      <c r="A348" s="143" t="s">
        <v>37</v>
      </c>
      <c r="B348" s="43" t="s">
        <v>18</v>
      </c>
      <c r="C348" s="62"/>
      <c r="D348" s="62"/>
      <c r="E348" s="62"/>
      <c r="F348" s="62"/>
      <c r="G348" s="62"/>
      <c r="H348" s="45">
        <f>L348</f>
        <v>1678416.5</v>
      </c>
      <c r="I348" s="45">
        <f t="shared" ref="I348:N348" si="175">I349+I350+I351+I352</f>
        <v>22060.799999999999</v>
      </c>
      <c r="J348" s="45">
        <f t="shared" si="175"/>
        <v>0</v>
      </c>
      <c r="K348" s="45">
        <f t="shared" si="175"/>
        <v>0</v>
      </c>
      <c r="L348" s="45">
        <f>L349+L350+L351+L352</f>
        <v>1678416.5</v>
      </c>
      <c r="M348" s="45">
        <f>M349+M350+M351+M352</f>
        <v>2050567.7</v>
      </c>
      <c r="N348" s="45">
        <f t="shared" si="175"/>
        <v>1643110.2</v>
      </c>
      <c r="O348" s="144"/>
      <c r="P348" s="144"/>
    </row>
    <row r="349" spans="1:16" x14ac:dyDescent="0.25">
      <c r="A349" s="143"/>
      <c r="B349" s="43" t="s">
        <v>12</v>
      </c>
      <c r="C349" s="62"/>
      <c r="D349" s="62"/>
      <c r="E349" s="62"/>
      <c r="F349" s="62"/>
      <c r="G349" s="62"/>
      <c r="H349" s="45">
        <f>L349</f>
        <v>1273316.5</v>
      </c>
      <c r="I349" s="45">
        <f t="shared" ref="I349:N352" si="176">I282+I343</f>
        <v>22060.799999999999</v>
      </c>
      <c r="J349" s="45">
        <f t="shared" si="176"/>
        <v>0</v>
      </c>
      <c r="K349" s="45">
        <f t="shared" si="176"/>
        <v>0</v>
      </c>
      <c r="L349" s="45">
        <f>L282+L343</f>
        <v>1273316.5</v>
      </c>
      <c r="M349" s="45">
        <f t="shared" si="176"/>
        <v>1553067.7</v>
      </c>
      <c r="N349" s="45">
        <f t="shared" si="176"/>
        <v>1125610.2</v>
      </c>
      <c r="O349" s="144"/>
      <c r="P349" s="144"/>
    </row>
    <row r="350" spans="1:16" ht="21" customHeight="1" x14ac:dyDescent="0.25">
      <c r="A350" s="143"/>
      <c r="B350" s="43" t="s">
        <v>15</v>
      </c>
      <c r="C350" s="46"/>
      <c r="D350" s="46"/>
      <c r="E350" s="46"/>
      <c r="F350" s="46"/>
      <c r="G350" s="46"/>
      <c r="H350" s="45">
        <f t="shared" ref="H350" si="177">I350+J350+K350+L350</f>
        <v>0</v>
      </c>
      <c r="I350" s="45">
        <f t="shared" si="176"/>
        <v>0</v>
      </c>
      <c r="J350" s="45">
        <f t="shared" si="176"/>
        <v>0</v>
      </c>
      <c r="K350" s="45">
        <f t="shared" si="176"/>
        <v>0</v>
      </c>
      <c r="L350" s="45">
        <f t="shared" si="176"/>
        <v>0</v>
      </c>
      <c r="M350" s="45">
        <f t="shared" si="176"/>
        <v>0</v>
      </c>
      <c r="N350" s="45">
        <f t="shared" si="176"/>
        <v>0</v>
      </c>
      <c r="O350" s="144"/>
      <c r="P350" s="144"/>
    </row>
    <row r="351" spans="1:16" x14ac:dyDescent="0.25">
      <c r="A351" s="143"/>
      <c r="B351" s="43" t="s">
        <v>13</v>
      </c>
      <c r="C351" s="62"/>
      <c r="D351" s="62"/>
      <c r="E351" s="62"/>
      <c r="F351" s="62"/>
      <c r="G351" s="62"/>
      <c r="H351" s="45">
        <f>L351</f>
        <v>397500</v>
      </c>
      <c r="I351" s="45">
        <f t="shared" si="176"/>
        <v>0</v>
      </c>
      <c r="J351" s="45">
        <f t="shared" si="176"/>
        <v>0</v>
      </c>
      <c r="K351" s="45">
        <f t="shared" si="176"/>
        <v>0</v>
      </c>
      <c r="L351" s="45">
        <f t="shared" si="176"/>
        <v>397500</v>
      </c>
      <c r="M351" s="45">
        <f t="shared" si="176"/>
        <v>487500</v>
      </c>
      <c r="N351" s="45">
        <f t="shared" si="176"/>
        <v>507500</v>
      </c>
      <c r="O351" s="144"/>
      <c r="P351" s="144"/>
    </row>
    <row r="352" spans="1:16" ht="21" x14ac:dyDescent="0.25">
      <c r="A352" s="143"/>
      <c r="B352" s="43" t="s">
        <v>14</v>
      </c>
      <c r="C352" s="62"/>
      <c r="D352" s="62"/>
      <c r="E352" s="62"/>
      <c r="F352" s="62"/>
      <c r="G352" s="62"/>
      <c r="H352" s="45">
        <f>L352</f>
        <v>7600</v>
      </c>
      <c r="I352" s="45">
        <f t="shared" si="176"/>
        <v>0</v>
      </c>
      <c r="J352" s="45">
        <f t="shared" si="176"/>
        <v>0</v>
      </c>
      <c r="K352" s="45">
        <f t="shared" si="176"/>
        <v>0</v>
      </c>
      <c r="L352" s="45">
        <f t="shared" si="176"/>
        <v>7600</v>
      </c>
      <c r="M352" s="45">
        <f t="shared" si="176"/>
        <v>10000</v>
      </c>
      <c r="N352" s="45">
        <f t="shared" si="176"/>
        <v>10000</v>
      </c>
      <c r="O352" s="144"/>
      <c r="P352" s="144"/>
    </row>
    <row r="353" spans="1:16" ht="21" x14ac:dyDescent="0.25">
      <c r="A353" s="143"/>
      <c r="B353" s="43" t="s">
        <v>71</v>
      </c>
      <c r="C353" s="62"/>
      <c r="D353" s="62"/>
      <c r="E353" s="62"/>
      <c r="F353" s="62"/>
      <c r="G353" s="62"/>
      <c r="H353" s="45">
        <f>I353+J353+K353+L353</f>
        <v>0</v>
      </c>
      <c r="I353" s="45">
        <v>0</v>
      </c>
      <c r="J353" s="45">
        <v>0</v>
      </c>
      <c r="K353" s="45">
        <v>0</v>
      </c>
      <c r="L353" s="45">
        <v>0</v>
      </c>
      <c r="M353" s="45">
        <v>0</v>
      </c>
      <c r="N353" s="45">
        <v>0</v>
      </c>
      <c r="O353" s="144"/>
      <c r="P353" s="144"/>
    </row>
    <row r="354" spans="1:16" x14ac:dyDescent="0.25">
      <c r="A354" s="127" t="s">
        <v>180</v>
      </c>
      <c r="B354" s="127"/>
      <c r="C354" s="127"/>
      <c r="D354" s="127"/>
      <c r="E354" s="127"/>
      <c r="F354" s="127"/>
      <c r="G354" s="127"/>
      <c r="H354" s="127"/>
      <c r="I354" s="127"/>
      <c r="J354" s="127"/>
      <c r="K354" s="127"/>
      <c r="L354" s="127"/>
      <c r="M354" s="127"/>
      <c r="N354" s="127"/>
      <c r="O354" s="127"/>
      <c r="P354" s="127"/>
    </row>
    <row r="355" spans="1:16" x14ac:dyDescent="0.25">
      <c r="A355" s="127"/>
      <c r="B355" s="127"/>
      <c r="C355" s="127"/>
      <c r="D355" s="127"/>
      <c r="E355" s="127"/>
      <c r="F355" s="127"/>
      <c r="G355" s="127"/>
      <c r="H355" s="127"/>
      <c r="I355" s="127"/>
      <c r="J355" s="127"/>
      <c r="K355" s="127"/>
      <c r="L355" s="127"/>
      <c r="M355" s="127"/>
      <c r="N355" s="127"/>
      <c r="O355" s="127"/>
      <c r="P355" s="127"/>
    </row>
    <row r="356" spans="1:16" x14ac:dyDescent="0.25">
      <c r="A356" s="127"/>
      <c r="B356" s="127"/>
      <c r="C356" s="127"/>
      <c r="D356" s="127"/>
      <c r="E356" s="127"/>
      <c r="F356" s="127"/>
      <c r="G356" s="127"/>
      <c r="H356" s="127"/>
      <c r="I356" s="127"/>
      <c r="J356" s="127"/>
      <c r="K356" s="127"/>
      <c r="L356" s="127"/>
      <c r="M356" s="127"/>
      <c r="N356" s="127"/>
      <c r="O356" s="127"/>
      <c r="P356" s="127"/>
    </row>
    <row r="357" spans="1:16" x14ac:dyDescent="0.25">
      <c r="A357" s="127"/>
      <c r="B357" s="127"/>
      <c r="C357" s="127"/>
      <c r="D357" s="127"/>
      <c r="E357" s="127"/>
      <c r="F357" s="127"/>
      <c r="G357" s="127"/>
      <c r="H357" s="127"/>
      <c r="I357" s="127"/>
      <c r="J357" s="127"/>
      <c r="K357" s="127"/>
      <c r="L357" s="127"/>
      <c r="M357" s="127"/>
      <c r="N357" s="127"/>
      <c r="O357" s="127"/>
      <c r="P357" s="127"/>
    </row>
    <row r="358" spans="1:16" x14ac:dyDescent="0.25">
      <c r="A358" s="127"/>
      <c r="B358" s="127"/>
      <c r="C358" s="127"/>
      <c r="D358" s="127"/>
      <c r="E358" s="127"/>
      <c r="F358" s="127"/>
      <c r="G358" s="127"/>
      <c r="H358" s="127"/>
      <c r="I358" s="127"/>
      <c r="J358" s="127"/>
      <c r="K358" s="127"/>
      <c r="L358" s="127"/>
      <c r="M358" s="127"/>
      <c r="N358" s="127"/>
      <c r="O358" s="127"/>
      <c r="P358" s="127"/>
    </row>
    <row r="359" spans="1:16" x14ac:dyDescent="0.25">
      <c r="A359" s="127"/>
      <c r="B359" s="127"/>
      <c r="C359" s="127"/>
      <c r="D359" s="127"/>
      <c r="E359" s="127"/>
      <c r="F359" s="127"/>
      <c r="G359" s="127"/>
      <c r="H359" s="127"/>
      <c r="I359" s="127"/>
      <c r="J359" s="127"/>
      <c r="K359" s="127"/>
      <c r="L359" s="127"/>
      <c r="M359" s="127"/>
      <c r="N359" s="127"/>
      <c r="O359" s="127"/>
      <c r="P359" s="127"/>
    </row>
    <row r="360" spans="1:16" x14ac:dyDescent="0.25">
      <c r="A360" s="127"/>
      <c r="B360" s="127"/>
      <c r="C360" s="127"/>
      <c r="D360" s="127"/>
      <c r="E360" s="127"/>
      <c r="F360" s="127"/>
      <c r="G360" s="127"/>
      <c r="H360" s="127"/>
      <c r="I360" s="127"/>
      <c r="J360" s="127"/>
      <c r="K360" s="127"/>
      <c r="L360" s="127"/>
      <c r="M360" s="127"/>
      <c r="N360" s="127"/>
      <c r="O360" s="127"/>
      <c r="P360" s="127"/>
    </row>
    <row r="361" spans="1:16" x14ac:dyDescent="0.25">
      <c r="A361" s="127"/>
      <c r="B361" s="127"/>
      <c r="C361" s="127"/>
      <c r="D361" s="127"/>
      <c r="E361" s="127"/>
      <c r="F361" s="127"/>
      <c r="G361" s="127"/>
      <c r="H361" s="127"/>
      <c r="I361" s="127"/>
      <c r="J361" s="127"/>
      <c r="K361" s="127"/>
      <c r="L361" s="127"/>
      <c r="M361" s="127"/>
      <c r="N361" s="127"/>
      <c r="O361" s="127"/>
      <c r="P361" s="127"/>
    </row>
    <row r="362" spans="1:16" x14ac:dyDescent="0.25">
      <c r="A362" s="127"/>
      <c r="B362" s="127"/>
      <c r="C362" s="127"/>
      <c r="D362" s="127"/>
      <c r="E362" s="127"/>
      <c r="F362" s="127"/>
      <c r="G362" s="127"/>
      <c r="H362" s="127"/>
      <c r="I362" s="127"/>
      <c r="J362" s="127"/>
      <c r="K362" s="127"/>
      <c r="L362" s="127"/>
      <c r="M362" s="127"/>
      <c r="N362" s="127"/>
      <c r="O362" s="127"/>
      <c r="P362" s="127"/>
    </row>
    <row r="363" spans="1:16" x14ac:dyDescent="0.25">
      <c r="A363" s="127"/>
      <c r="B363" s="127"/>
      <c r="C363" s="127"/>
      <c r="D363" s="127"/>
      <c r="E363" s="127"/>
      <c r="F363" s="127"/>
      <c r="G363" s="127"/>
      <c r="H363" s="127"/>
      <c r="I363" s="127"/>
      <c r="J363" s="127"/>
      <c r="K363" s="127"/>
      <c r="L363" s="127"/>
      <c r="M363" s="127"/>
      <c r="N363" s="127"/>
      <c r="O363" s="127"/>
      <c r="P363" s="127"/>
    </row>
    <row r="364" spans="1:16" x14ac:dyDescent="0.25">
      <c r="A364" s="127"/>
      <c r="B364" s="127"/>
      <c r="C364" s="127"/>
      <c r="D364" s="127"/>
      <c r="E364" s="127"/>
      <c r="F364" s="127"/>
      <c r="G364" s="127"/>
      <c r="H364" s="127"/>
      <c r="I364" s="127"/>
      <c r="J364" s="127"/>
      <c r="K364" s="127"/>
      <c r="L364" s="127"/>
      <c r="M364" s="127"/>
      <c r="N364" s="127"/>
      <c r="O364" s="127"/>
      <c r="P364" s="127"/>
    </row>
    <row r="365" spans="1:16" x14ac:dyDescent="0.25">
      <c r="A365" s="127"/>
      <c r="B365" s="127"/>
      <c r="C365" s="127"/>
      <c r="D365" s="127"/>
      <c r="E365" s="127"/>
      <c r="F365" s="127"/>
      <c r="G365" s="127"/>
      <c r="H365" s="127"/>
      <c r="I365" s="127"/>
      <c r="J365" s="127"/>
      <c r="K365" s="127"/>
      <c r="L365" s="127"/>
      <c r="M365" s="127"/>
      <c r="N365" s="127"/>
      <c r="O365" s="127"/>
      <c r="P365" s="127"/>
    </row>
    <row r="366" spans="1:16" ht="18" customHeight="1" x14ac:dyDescent="0.25">
      <c r="A366" s="127"/>
      <c r="B366" s="127"/>
      <c r="C366" s="127"/>
      <c r="D366" s="127"/>
      <c r="E366" s="127"/>
      <c r="F366" s="127"/>
      <c r="G366" s="127"/>
      <c r="H366" s="127"/>
      <c r="I366" s="127"/>
      <c r="J366" s="127"/>
      <c r="K366" s="127"/>
      <c r="L366" s="127"/>
      <c r="M366" s="127"/>
      <c r="N366" s="127"/>
      <c r="O366" s="127"/>
      <c r="P366" s="127"/>
    </row>
    <row r="367" spans="1:16" ht="18" customHeight="1" x14ac:dyDescent="0.25">
      <c r="A367" s="127"/>
      <c r="B367" s="127"/>
      <c r="C367" s="127"/>
      <c r="D367" s="127"/>
      <c r="E367" s="127"/>
      <c r="F367" s="127"/>
      <c r="G367" s="127"/>
      <c r="H367" s="127"/>
      <c r="I367" s="127"/>
      <c r="J367" s="127"/>
      <c r="K367" s="127"/>
      <c r="L367" s="127"/>
      <c r="M367" s="127"/>
      <c r="N367" s="127"/>
      <c r="O367" s="127"/>
      <c r="P367" s="127"/>
    </row>
    <row r="368" spans="1:16" ht="16.5" customHeight="1" x14ac:dyDescent="0.25">
      <c r="A368" s="127"/>
      <c r="B368" s="127"/>
      <c r="C368" s="127"/>
      <c r="D368" s="127"/>
      <c r="E368" s="127"/>
      <c r="F368" s="127"/>
      <c r="G368" s="127"/>
      <c r="H368" s="127"/>
      <c r="I368" s="127"/>
      <c r="J368" s="127"/>
      <c r="K368" s="127"/>
      <c r="L368" s="127"/>
      <c r="M368" s="127"/>
      <c r="N368" s="127"/>
      <c r="O368" s="127"/>
      <c r="P368" s="127"/>
    </row>
    <row r="369" spans="1:16" ht="22.5" customHeight="1" x14ac:dyDescent="0.25">
      <c r="A369" s="127"/>
      <c r="B369" s="127"/>
      <c r="C369" s="127"/>
      <c r="D369" s="127"/>
      <c r="E369" s="127"/>
      <c r="F369" s="127"/>
      <c r="G369" s="127"/>
      <c r="H369" s="127"/>
      <c r="I369" s="127"/>
      <c r="J369" s="127"/>
      <c r="K369" s="127"/>
      <c r="L369" s="127"/>
      <c r="M369" s="127"/>
      <c r="N369" s="127"/>
      <c r="O369" s="127"/>
      <c r="P369" s="127"/>
    </row>
  </sheetData>
  <autoFilter ref="A11:P369"/>
  <mergeCells count="156">
    <mergeCell ref="O128:O135"/>
    <mergeCell ref="P128:P135"/>
    <mergeCell ref="B49:B51"/>
    <mergeCell ref="A348:A353"/>
    <mergeCell ref="O348:O353"/>
    <mergeCell ref="P348:P353"/>
    <mergeCell ref="P275:P280"/>
    <mergeCell ref="A281:A286"/>
    <mergeCell ref="O281:O286"/>
    <mergeCell ref="P281:P286"/>
    <mergeCell ref="A297:A304"/>
    <mergeCell ref="P297:P304"/>
    <mergeCell ref="O297:O304"/>
    <mergeCell ref="A313:A318"/>
    <mergeCell ref="O313:O318"/>
    <mergeCell ref="P313:P318"/>
    <mergeCell ref="A305:A312"/>
    <mergeCell ref="P328:P335"/>
    <mergeCell ref="O320:O327"/>
    <mergeCell ref="P320:P327"/>
    <mergeCell ref="A46:A55"/>
    <mergeCell ref="O46:O55"/>
    <mergeCell ref="P46:P55"/>
    <mergeCell ref="O136:O141"/>
    <mergeCell ref="P136:P141"/>
    <mergeCell ref="P226:P233"/>
    <mergeCell ref="A275:A280"/>
    <mergeCell ref="O275:O280"/>
    <mergeCell ref="A64:A71"/>
    <mergeCell ref="O64:O71"/>
    <mergeCell ref="P64:P71"/>
    <mergeCell ref="A96:A103"/>
    <mergeCell ref="O96:O103"/>
    <mergeCell ref="P96:P103"/>
    <mergeCell ref="O80:O87"/>
    <mergeCell ref="P80:P87"/>
    <mergeCell ref="A88:A95"/>
    <mergeCell ref="O88:O95"/>
    <mergeCell ref="P88:P95"/>
    <mergeCell ref="A201:A207"/>
    <mergeCell ref="O201:O207"/>
    <mergeCell ref="A120:A127"/>
    <mergeCell ref="O120:O127"/>
    <mergeCell ref="P120:P127"/>
    <mergeCell ref="P201:P207"/>
    <mergeCell ref="O267:O274"/>
    <mergeCell ref="O260:O265"/>
    <mergeCell ref="P260:P265"/>
    <mergeCell ref="A354:P369"/>
    <mergeCell ref="A288:P288"/>
    <mergeCell ref="A336:A341"/>
    <mergeCell ref="O336:O341"/>
    <mergeCell ref="P336:P341"/>
    <mergeCell ref="A342:A347"/>
    <mergeCell ref="O342:O347"/>
    <mergeCell ref="P342:P347"/>
    <mergeCell ref="A328:A335"/>
    <mergeCell ref="O328:O335"/>
    <mergeCell ref="A320:A327"/>
    <mergeCell ref="A244:A251"/>
    <mergeCell ref="O244:O251"/>
    <mergeCell ref="P244:P251"/>
    <mergeCell ref="A252:A259"/>
    <mergeCell ref="O252:O259"/>
    <mergeCell ref="P252:P259"/>
    <mergeCell ref="A289:A296"/>
    <mergeCell ref="O289:O296"/>
    <mergeCell ref="P289:P296"/>
    <mergeCell ref="A193:A200"/>
    <mergeCell ref="O193:O200"/>
    <mergeCell ref="P193:P200"/>
    <mergeCell ref="A266:P266"/>
    <mergeCell ref="A287:P287"/>
    <mergeCell ref="A319:P319"/>
    <mergeCell ref="A267:A274"/>
    <mergeCell ref="O305:O312"/>
    <mergeCell ref="P305:P312"/>
    <mergeCell ref="P267:P274"/>
    <mergeCell ref="A234:A243"/>
    <mergeCell ref="O234:O243"/>
    <mergeCell ref="P234:P243"/>
    <mergeCell ref="A208:A217"/>
    <mergeCell ref="O208:O217"/>
    <mergeCell ref="P208:P217"/>
    <mergeCell ref="A218:A225"/>
    <mergeCell ref="O218:O225"/>
    <mergeCell ref="P218:P225"/>
    <mergeCell ref="A226:A233"/>
    <mergeCell ref="O226:O233"/>
    <mergeCell ref="B212:B213"/>
    <mergeCell ref="B238:B239"/>
    <mergeCell ref="A260:A265"/>
    <mergeCell ref="E9:E10"/>
    <mergeCell ref="A8:A10"/>
    <mergeCell ref="B8:B10"/>
    <mergeCell ref="C8:G8"/>
    <mergeCell ref="O8:O10"/>
    <mergeCell ref="A38:A45"/>
    <mergeCell ref="O38:O45"/>
    <mergeCell ref="A12:P12"/>
    <mergeCell ref="A13:P13"/>
    <mergeCell ref="A14:A21"/>
    <mergeCell ref="O14:O21"/>
    <mergeCell ref="P14:P21"/>
    <mergeCell ref="A22:A29"/>
    <mergeCell ref="O22:O29"/>
    <mergeCell ref="P22:P29"/>
    <mergeCell ref="P38:P45"/>
    <mergeCell ref="A6:P6"/>
    <mergeCell ref="A142:P142"/>
    <mergeCell ref="H8:H10"/>
    <mergeCell ref="M8:M10"/>
    <mergeCell ref="N8:N10"/>
    <mergeCell ref="I8:L9"/>
    <mergeCell ref="P30:P37"/>
    <mergeCell ref="A56:A63"/>
    <mergeCell ref="O56:O63"/>
    <mergeCell ref="P56:P63"/>
    <mergeCell ref="A72:A79"/>
    <mergeCell ref="O72:O79"/>
    <mergeCell ref="P72:P79"/>
    <mergeCell ref="A80:A87"/>
    <mergeCell ref="P8:P10"/>
    <mergeCell ref="C9:C10"/>
    <mergeCell ref="A30:A37"/>
    <mergeCell ref="O30:O37"/>
    <mergeCell ref="A104:A111"/>
    <mergeCell ref="O104:O111"/>
    <mergeCell ref="P104:P111"/>
    <mergeCell ref="D9:D10"/>
    <mergeCell ref="F9:F10"/>
    <mergeCell ref="G9:G10"/>
    <mergeCell ref="A112:A119"/>
    <mergeCell ref="O112:O119"/>
    <mergeCell ref="P112:P119"/>
    <mergeCell ref="O185:O192"/>
    <mergeCell ref="P185:P192"/>
    <mergeCell ref="A185:A192"/>
    <mergeCell ref="A164:A174"/>
    <mergeCell ref="O164:O174"/>
    <mergeCell ref="P164:P174"/>
    <mergeCell ref="A136:A141"/>
    <mergeCell ref="O154:O163"/>
    <mergeCell ref="P154:P163"/>
    <mergeCell ref="A154:A163"/>
    <mergeCell ref="A143:A153"/>
    <mergeCell ref="O143:O153"/>
    <mergeCell ref="P143:P153"/>
    <mergeCell ref="A175:A184"/>
    <mergeCell ref="O175:O184"/>
    <mergeCell ref="P175:P184"/>
    <mergeCell ref="B179:B180"/>
    <mergeCell ref="B147:B149"/>
    <mergeCell ref="B168:B170"/>
    <mergeCell ref="B158:B159"/>
    <mergeCell ref="A128:A135"/>
  </mergeCells>
  <pageMargins left="0.25" right="0.25" top="0.75" bottom="0.75" header="0.3" footer="0.3"/>
  <pageSetup paperSize="9" scale="94" fitToHeight="0" orientation="landscape" r:id="rId1"/>
  <rowBreaks count="13" manualBreakCount="13">
    <brk id="29" max="14" man="1"/>
    <brk id="45" max="14" man="1"/>
    <brk id="71" max="15" man="1"/>
    <brk id="103" max="14" man="1"/>
    <brk id="127" max="15" man="1"/>
    <brk id="153" max="14" man="1"/>
    <brk id="184" max="15" man="1"/>
    <brk id="207" max="14" man="1"/>
    <brk id="233" max="15" man="1"/>
    <brk id="265" max="15" man="1"/>
    <brk id="296" max="15" man="1"/>
    <brk id="327" max="14" man="1"/>
    <brk id="353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Таблица3</vt:lpstr>
      <vt:lpstr>Таблица3!Область_печати</vt:lpstr>
    </vt:vector>
  </TitlesOfParts>
  <Company>PNO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Неустроева Екатерина Александровна</dc:creator>
  <cp:lastModifiedBy>Карпаева Марина Владимировна</cp:lastModifiedBy>
  <cp:lastPrinted>2023-01-23T09:33:57Z</cp:lastPrinted>
  <dcterms:created xsi:type="dcterms:W3CDTF">2019-01-23T06:56:37Z</dcterms:created>
  <dcterms:modified xsi:type="dcterms:W3CDTF">2023-08-28T10:05:21Z</dcterms:modified>
</cp:coreProperties>
</file>